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Összesítő" sheetId="1" r:id="rId1"/>
    <sheet name="K_új" sheetId="2" r:id="rId2"/>
    <sheet name="K_átalakítás" sheetId="3" r:id="rId3"/>
    <sheet name="B3" sheetId="4" r:id="rId4"/>
    <sheet name="B4" sheetId="5" r:id="rId5"/>
    <sheet name="B5" sheetId="6" r:id="rId6"/>
    <sheet name="B6" sheetId="7" r:id="rId7"/>
    <sheet name="B7_bef" sheetId="8" r:id="rId8"/>
    <sheet name="B8" sheetId="9" r:id="rId9"/>
    <sheet name="B9" sheetId="10" r:id="rId10"/>
    <sheet name="B10" sheetId="11" r:id="rId11"/>
    <sheet name="B13" sheetId="12" r:id="rId12"/>
    <sheet name="B14" sheetId="13" r:id="rId13"/>
    <sheet name="Külső_közmű,út" sheetId="14" r:id="rId14"/>
    <sheet name="OPCIÓ A10" sheetId="15" r:id="rId15"/>
  </sheets>
  <definedNames>
    <definedName name="_xlnm.Print_Area" localSheetId="11">'B13'!$A$1:$E$48</definedName>
    <definedName name="_xlnm.Print_Area" localSheetId="12">'B14'!$A$1:$F$45</definedName>
    <definedName name="_xlnm.Print_Area" localSheetId="3">'B3'!$A$1:$E$45</definedName>
    <definedName name="_xlnm.Print_Area" localSheetId="4">'B4'!$A$1:$E$47</definedName>
    <definedName name="_xlnm.Print_Area" localSheetId="5">'B5'!$A$1:$E$45</definedName>
    <definedName name="_xlnm.Print_Area" localSheetId="6">'B6'!$A$1:$E$44</definedName>
    <definedName name="_xlnm.Print_Area" localSheetId="7">'B7_bef'!$A$1:$E$42</definedName>
    <definedName name="_xlnm.Print_Area" localSheetId="9">'B9'!$A$1:$E$41</definedName>
    <definedName name="_xlnm.Print_Area" localSheetId="2">'K_átalakítás'!$A$1:$E$42</definedName>
    <definedName name="_xlnm.Print_Area" localSheetId="1">'K_új'!$A$1:$E$41</definedName>
    <definedName name="_xlnm.Print_Area" localSheetId="13">'Külső_közmű,út'!$A$1:$E$31</definedName>
    <definedName name="_xlnm.Print_Area" localSheetId="0">'Összesítő'!$A$1:$B$33</definedName>
  </definedNames>
  <calcPr fullCalcOnLoad="1"/>
</workbook>
</file>

<file path=xl/sharedStrings.xml><?xml version="1.0" encoding="utf-8"?>
<sst xmlns="http://schemas.openxmlformats.org/spreadsheetml/2006/main" count="616" uniqueCount="165">
  <si>
    <t>Munka megnevezése</t>
  </si>
  <si>
    <t>Szerkezetépítés</t>
  </si>
  <si>
    <t>Vasbeton szerkezetek</t>
  </si>
  <si>
    <t>Üvegfalak, árnyékolók, nyílászárók</t>
  </si>
  <si>
    <t>Falazás, kőműves munkák</t>
  </si>
  <si>
    <t>Gépészet</t>
  </si>
  <si>
    <t>Összesen:</t>
  </si>
  <si>
    <t>Burkolatok</t>
  </si>
  <si>
    <t>Álmennyezet</t>
  </si>
  <si>
    <t>Belső válaszfalak, gipszkarton munkák</t>
  </si>
  <si>
    <t>Épületvillamosság</t>
  </si>
  <si>
    <t>Erősáram</t>
  </si>
  <si>
    <t>Nettó bekerülési költség (Ft)</t>
  </si>
  <si>
    <t>Tetőfedés, tetőszigetelés</t>
  </si>
  <si>
    <t>Víz-csatorna</t>
  </si>
  <si>
    <t>Tüzivíz ellátás</t>
  </si>
  <si>
    <t>Fűtés- hőellátás</t>
  </si>
  <si>
    <t>Lifttechnika</t>
  </si>
  <si>
    <t xml:space="preserve">Alapozás, földmunka </t>
  </si>
  <si>
    <t>Anyag (Ft)</t>
  </si>
  <si>
    <t>Munkadíj (Ft)</t>
  </si>
  <si>
    <t>Munka elvégzési határideje (negyedév)</t>
  </si>
  <si>
    <t>2</t>
  </si>
  <si>
    <t>Acél tartószerkezetek</t>
  </si>
  <si>
    <t>Homlokzat burkolás</t>
  </si>
  <si>
    <t>Organizáció, felvonulás</t>
  </si>
  <si>
    <t>Szellőzés, hűtés, légtechnika</t>
  </si>
  <si>
    <t>Gyengeáram (tartalmazza tűzvédelem, biztonságtecnika)</t>
  </si>
  <si>
    <t>K Épület, új építés (Aula, előadó, étterem, pergolás udvar)</t>
  </si>
  <si>
    <t>Költségbecslés</t>
  </si>
  <si>
    <t>Tervezés (engedélyezési terv, kiviteli terv, belsőépítészet)</t>
  </si>
  <si>
    <t xml:space="preserve"> + 27 % ÁFA = </t>
  </si>
  <si>
    <t>Bontás</t>
  </si>
  <si>
    <t>Homlokzat burkolás javítás</t>
  </si>
  <si>
    <t>Üvegfalak, árnyékolók, nyílászárók javítás</t>
  </si>
  <si>
    <t>Tetőfedés, tetőszigetelés javítás</t>
  </si>
  <si>
    <t>Tervezés (engedélyezési terv, kiviteli terv, labortechnológia)</t>
  </si>
  <si>
    <t>Vasbeton szerkezetek, födémmegerősítés</t>
  </si>
  <si>
    <t>Acélszerkezet</t>
  </si>
  <si>
    <t>Tetőszerkezet faanyagvédelme</t>
  </si>
  <si>
    <t>Pince utólagos falszigetelése</t>
  </si>
  <si>
    <t>Nyílászárók javítás, csere (KEOP-ból kimaradtak)</t>
  </si>
  <si>
    <t>Árnyékolás (belső textil)</t>
  </si>
  <si>
    <t>B4 Épület, felújítás, átalakítás (Teljesítmény-Élettani Labor)</t>
  </si>
  <si>
    <t>1</t>
  </si>
  <si>
    <t>Vasbeton szerkezetek megerősítés</t>
  </si>
  <si>
    <t>Külső út, közmű, kert, parkosítás</t>
  </si>
  <si>
    <t>Gáz</t>
  </si>
  <si>
    <t>Erősáram, trafó</t>
  </si>
  <si>
    <t>Közműfejlesztési díj</t>
  </si>
  <si>
    <t>Útépítés</t>
  </si>
  <si>
    <t>Belső úthálózat</t>
  </si>
  <si>
    <t>Közmű</t>
  </si>
  <si>
    <t>Külső útcsatlakozás</t>
  </si>
  <si>
    <t>Tervezés (engedélyezési terv, kiviteli terv)</t>
  </si>
  <si>
    <t>Kert, környezetrendezés</t>
  </si>
  <si>
    <t>Világítás</t>
  </si>
  <si>
    <t>Összesítő</t>
  </si>
  <si>
    <t>Megnevezés</t>
  </si>
  <si>
    <t>Tervezés</t>
  </si>
  <si>
    <t xml:space="preserve">Új építés: </t>
  </si>
  <si>
    <t>bruttó alapterület: 4501 m2</t>
  </si>
  <si>
    <t>nettó alapterület: 3929 m2</t>
  </si>
  <si>
    <t>Gyengeáram (tartalmazza tűzvédelem, biztonságtecnika, audiotechnika)</t>
  </si>
  <si>
    <t>Gyengeáram (tartalmazza tűzvédelem, biztonságtechnika)</t>
  </si>
  <si>
    <t>B7 Épület hátralévő befejező munkái, felújítás, átalakítás (NSTI, SAK)</t>
  </si>
  <si>
    <t>pince és tetőszint befejezői munkái, fsz és emelet klimatizálás, légtechnika</t>
  </si>
  <si>
    <t>Tervezés, Felvonulás</t>
  </si>
  <si>
    <t xml:space="preserve">Átalakítás: </t>
  </si>
  <si>
    <t>nettó alapterület: 12616 m2</t>
  </si>
  <si>
    <t>Átalakítás:</t>
  </si>
  <si>
    <t>Kerítés felújítás, építés</t>
  </si>
  <si>
    <t>nettó alapterület: 1010,74 m2</t>
  </si>
  <si>
    <t>nettó alapterület: 1018 m2 (pince: 324 m2)</t>
  </si>
  <si>
    <t>Nettó alapterület:</t>
  </si>
  <si>
    <t>Megújúló energiaforrások</t>
  </si>
  <si>
    <t>bruttó alapterület: 14595 m2</t>
  </si>
  <si>
    <t>B3 Épület, felújítás, átalakítás (Irodaház)</t>
  </si>
  <si>
    <t>bruttó alapterület:  1418 m2</t>
  </si>
  <si>
    <t>Bruttó alapterület:</t>
  </si>
  <si>
    <t>m2</t>
  </si>
  <si>
    <t>Műemlékvédelem alatt álló épület</t>
  </si>
  <si>
    <t>Nyílászárók javítás, csere</t>
  </si>
  <si>
    <t>Homlokzati téglaburkolat javítása</t>
  </si>
  <si>
    <t>Külső munkák</t>
  </si>
  <si>
    <t>Belső munkák</t>
  </si>
  <si>
    <t>Belső nyílászárók</t>
  </si>
  <si>
    <t>bruttó alapterület:  1414 m2</t>
  </si>
  <si>
    <t xml:space="preserve">Tetőfedés, tetőszigetelés </t>
  </si>
  <si>
    <t>Külső  munkák</t>
  </si>
  <si>
    <t>B5 Épület, felújítás, átalakítás (Irodaház)</t>
  </si>
  <si>
    <t>bruttó alapterület:  1833 m2</t>
  </si>
  <si>
    <t xml:space="preserve">Műemlékvédelem alatt álló épület,  KEHOP </t>
  </si>
  <si>
    <t>B6 Épület, felújítás, átalakítás (Irodaház)</t>
  </si>
  <si>
    <t>Műemlékvédelem alatt álló épület, KEHOP</t>
  </si>
  <si>
    <t>bruttó alapterület:  1429 m2</t>
  </si>
  <si>
    <t>bruttó alapterület:  1394 m2</t>
  </si>
  <si>
    <t>nettó alapterület: 1014,75 m2</t>
  </si>
  <si>
    <t>nettó alapterület:  747 m2</t>
  </si>
  <si>
    <t>bruttó alapterület:  814 m2</t>
  </si>
  <si>
    <t>bruttó alapterület:  2830 m2</t>
  </si>
  <si>
    <t>nettó alapterület:  2404,79 m2</t>
  </si>
  <si>
    <t>Az épület egyik fele műemlékvédett, a másik fele bontandó</t>
  </si>
  <si>
    <t>nettó alapterület: 365 m2 ( felújítandó 200,49 m2, bontás: 165 m2)</t>
  </si>
  <si>
    <t>bruttó alapterület:  465 m2 ( felújítandó 267 m2, bontás 198 m2)</t>
  </si>
  <si>
    <t>B14 Épület, Apartmanház</t>
  </si>
  <si>
    <t>bruttó alapterület:  685 m2</t>
  </si>
  <si>
    <t>B8 Épület (Bontás)</t>
  </si>
  <si>
    <t>B10 Épület (Bontás)</t>
  </si>
  <si>
    <t>B13 Épület, Karbantartó épület ( bontás és felújítás)</t>
  </si>
  <si>
    <t>Becsült érték (nettó)</t>
  </si>
  <si>
    <t>Területrendezés, parkosítás, fásítás</t>
  </si>
  <si>
    <t>Bruttó összeg (tartalékkerettel):</t>
  </si>
  <si>
    <t>Tartalékkeret: 10 %</t>
  </si>
  <si>
    <t>Összesen nettó:</t>
  </si>
  <si>
    <t>Belső  munkák</t>
  </si>
  <si>
    <t>Ft/m2</t>
  </si>
  <si>
    <t>Ft</t>
  </si>
  <si>
    <t>Konyhatechnológia alapszerelés (konyhai gépek nélkül)</t>
  </si>
  <si>
    <t>nettó m2 ár:</t>
  </si>
  <si>
    <t xml:space="preserve">nettó m2 ár: </t>
  </si>
  <si>
    <t xml:space="preserve"> nettó m2 ár:</t>
  </si>
  <si>
    <t>Akadálymentesítés</t>
  </si>
  <si>
    <t>Nettó m2 ár:</t>
  </si>
  <si>
    <t>Műemlékvédelem alatt álló épület (Műemlék védés levétele folyamatban)</t>
  </si>
  <si>
    <t>Felújítás (műemléki rész)</t>
  </si>
  <si>
    <t>Bontandó rész</t>
  </si>
  <si>
    <t>Bruttó alapterület</t>
  </si>
  <si>
    <t>Homlokzati tégla burkolat javítása</t>
  </si>
  <si>
    <t>Nettó  alapterület:</t>
  </si>
  <si>
    <t>KEHOP (homlokzat nem készült)</t>
  </si>
  <si>
    <t>K Épület, átalakítás (Oktatási épület)</t>
  </si>
  <si>
    <t>bruttó alapterület: 1464 m2</t>
  </si>
  <si>
    <t>felmérési terv</t>
  </si>
  <si>
    <t>átalakítási terv</t>
  </si>
  <si>
    <t>Jóváhagyási terv m2</t>
  </si>
  <si>
    <t>nettó alapterület:  1390 m2</t>
  </si>
  <si>
    <t>nettó alapterület:  1001.04 m2</t>
  </si>
  <si>
    <t>nettó alapterület:  491,02 m2</t>
  </si>
  <si>
    <t>nettó alapterület:  973 m2</t>
  </si>
  <si>
    <t>Központi oktatási épület, B4 labor épület, B3, B4, B5, B6, B7 labor épület ,  B9,  B13, B14 tervezési és kivitelezési valamint B8, B10 épületek bontási munkáira</t>
  </si>
  <si>
    <r>
      <t xml:space="preserve">a Testnevelési Egyetem új kampusza, valamint a hozzá kapcsolódó sportlétesítmények, szálláshelyek és szolgáltató egységek </t>
    </r>
    <r>
      <rPr>
        <b/>
        <sz val="10"/>
        <rFont val="Garamond"/>
        <family val="1"/>
      </rPr>
      <t xml:space="preserve">I. ütemének </t>
    </r>
    <r>
      <rPr>
        <sz val="10"/>
        <rFont val="Garamond"/>
        <family val="1"/>
      </rPr>
      <t>tervezési és kivitelezési munkáinak ellátása keretén belül.”</t>
    </r>
  </si>
  <si>
    <t>B9 Épület, Kazánház bővítés</t>
  </si>
  <si>
    <t>Homlokzat (zöld)</t>
  </si>
  <si>
    <t>Tetőfedés javítás</t>
  </si>
  <si>
    <t>Fűtés- hőellátás, kazánház</t>
  </si>
  <si>
    <t>OPCIÓ</t>
  </si>
  <si>
    <t>Költségbecslés - OPCIÓ</t>
  </si>
  <si>
    <t>nettó alapterület:  5121 m2</t>
  </si>
  <si>
    <t>bruttó alapterület:  7209 m2</t>
  </si>
  <si>
    <t>Opció összesen nettó:</t>
  </si>
  <si>
    <t xml:space="preserve">Összesen tartalékkerettel: </t>
  </si>
  <si>
    <t>Opció: A10 épület tervezési és kivitelezési munkái</t>
  </si>
  <si>
    <t>A10 Épület, felújítás, átalakítás (Tudásközpont)</t>
  </si>
  <si>
    <t>Magasépítés</t>
  </si>
  <si>
    <t>Mélyépítés (szivárgó)</t>
  </si>
  <si>
    <t xml:space="preserve"> </t>
  </si>
  <si>
    <t>Beépített bútorok</t>
  </si>
  <si>
    <t>Beépített bútorok ( recepció, teakonyha)</t>
  </si>
  <si>
    <t>Beépített bútorok ( recepciós pult, teakonyha, beép szekrények)</t>
  </si>
  <si>
    <t>Beépített bútorok (laborok nélkül) teakonyha, recepció, beép szekrény</t>
  </si>
  <si>
    <t>Beépített bútorok (teakonyha, beépített szekrény)</t>
  </si>
  <si>
    <t>Bútorozás ( recepciós pult, takonyha, beép szekrény)</t>
  </si>
  <si>
    <t>Árazatlan Költségbecslés</t>
  </si>
  <si>
    <t>Beépített bútorok ( teakonyha, recepció, beép szekrény)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</si>
</sst>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0\ _F_t"/>
    <numFmt numFmtId="173" formatCode="#,##0\ _F_t"/>
    <numFmt numFmtId="174" formatCode="#,##0\ &quot;Ft&quot;"/>
    <numFmt numFmtId="175" formatCode="#,##0\ &quot;HUF&quot;"/>
    <numFmt numFmtId="176" formatCode="#,##0\ _H_U_F"/>
    <numFmt numFmtId="177" formatCode="#,##0.00\ &quot;HUF&quot;"/>
    <numFmt numFmtId="178" formatCode="#,##0.00\ _H_U_F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0"/>
    </font>
    <font>
      <b/>
      <sz val="14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i/>
      <sz val="10"/>
      <name val="Garamond"/>
      <family val="1"/>
    </font>
    <font>
      <b/>
      <sz val="10"/>
      <name val="Garamond"/>
      <family val="1"/>
    </font>
    <font>
      <i/>
      <sz val="12"/>
      <name val="Garamond"/>
      <family val="1"/>
    </font>
    <font>
      <b/>
      <sz val="12"/>
      <name val="Garamond"/>
      <family val="1"/>
    </font>
    <font>
      <b/>
      <i/>
      <sz val="12"/>
      <name val="Garamond"/>
      <family val="1"/>
    </font>
    <font>
      <b/>
      <sz val="18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73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173" fontId="7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12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173" fontId="11" fillId="33" borderId="14" xfId="0" applyNumberFormat="1" applyFont="1" applyFill="1" applyBorder="1" applyAlignment="1">
      <alignment/>
    </xf>
    <xf numFmtId="173" fontId="10" fillId="0" borderId="14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174" fontId="11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12" fillId="0" borderId="10" xfId="0" applyFont="1" applyBorder="1" applyAlignment="1">
      <alignment/>
    </xf>
    <xf numFmtId="0" fontId="7" fillId="0" borderId="12" xfId="0" applyFont="1" applyBorder="1" applyAlignment="1">
      <alignment wrapText="1"/>
    </xf>
    <xf numFmtId="173" fontId="7" fillId="0" borderId="14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174" fontId="6" fillId="0" borderId="0" xfId="0" applyNumberFormat="1" applyFont="1" applyAlignment="1">
      <alignment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74" fontId="7" fillId="0" borderId="23" xfId="0" applyNumberFormat="1" applyFont="1" applyBorder="1" applyAlignment="1">
      <alignment vertical="center"/>
    </xf>
    <xf numFmtId="174" fontId="7" fillId="0" borderId="10" xfId="0" applyNumberFormat="1" applyFont="1" applyBorder="1" applyAlignment="1">
      <alignment vertical="center"/>
    </xf>
    <xf numFmtId="174" fontId="7" fillId="0" borderId="12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12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174" fontId="7" fillId="0" borderId="0" xfId="0" applyNumberFormat="1" applyFont="1" applyAlignment="1">
      <alignment vertical="center"/>
    </xf>
    <xf numFmtId="174" fontId="11" fillId="0" borderId="26" xfId="0" applyNumberFormat="1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27" xfId="0" applyFont="1" applyBorder="1" applyAlignment="1">
      <alignment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173" fontId="7" fillId="34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27" xfId="0" applyFont="1" applyBorder="1" applyAlignment="1">
      <alignment/>
    </xf>
    <xf numFmtId="174" fontId="7" fillId="0" borderId="26" xfId="0" applyNumberFormat="1" applyFont="1" applyBorder="1" applyAlignment="1">
      <alignment/>
    </xf>
    <xf numFmtId="175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4" fillId="0" borderId="0" xfId="0" applyFont="1" applyAlignment="1">
      <alignment/>
    </xf>
    <xf numFmtId="173" fontId="14" fillId="0" borderId="0" xfId="0" applyNumberFormat="1" applyFont="1" applyBorder="1" applyAlignment="1">
      <alignment/>
    </xf>
    <xf numFmtId="173" fontId="14" fillId="0" borderId="0" xfId="0" applyNumberFormat="1" applyFont="1" applyAlignment="1">
      <alignment/>
    </xf>
    <xf numFmtId="173" fontId="15" fillId="0" borderId="0" xfId="0" applyNumberFormat="1" applyFont="1" applyBorder="1" applyAlignment="1">
      <alignment/>
    </xf>
    <xf numFmtId="173" fontId="14" fillId="33" borderId="0" xfId="0" applyNumberFormat="1" applyFont="1" applyFill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173" fontId="11" fillId="0" borderId="0" xfId="0" applyNumberFormat="1" applyFont="1" applyBorder="1" applyAlignment="1">
      <alignment/>
    </xf>
    <xf numFmtId="173" fontId="7" fillId="33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176" fontId="15" fillId="0" borderId="0" xfId="0" applyNumberFormat="1" applyFont="1" applyAlignment="1">
      <alignment horizontal="right"/>
    </xf>
    <xf numFmtId="176" fontId="14" fillId="33" borderId="0" xfId="0" applyNumberFormat="1" applyFont="1" applyFill="1" applyAlignment="1">
      <alignment horizontal="right"/>
    </xf>
    <xf numFmtId="176" fontId="15" fillId="33" borderId="0" xfId="0" applyNumberFormat="1" applyFont="1" applyFill="1" applyAlignment="1">
      <alignment horizontal="right"/>
    </xf>
    <xf numFmtId="17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6" fontId="14" fillId="0" borderId="0" xfId="0" applyNumberFormat="1" applyFont="1" applyFill="1" applyAlignment="1">
      <alignment horizontal="right"/>
    </xf>
    <xf numFmtId="176" fontId="15" fillId="0" borderId="0" xfId="0" applyNumberFormat="1" applyFont="1" applyFill="1" applyAlignment="1">
      <alignment horizontal="right"/>
    </xf>
    <xf numFmtId="0" fontId="15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4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0" borderId="25" xfId="0" applyFont="1" applyFill="1" applyBorder="1" applyAlignment="1">
      <alignment vertical="center" wrapText="1"/>
    </xf>
    <xf numFmtId="174" fontId="7" fillId="0" borderId="12" xfId="0" applyNumberFormat="1" applyFont="1" applyFill="1" applyBorder="1" applyAlignment="1">
      <alignment vertical="center"/>
    </xf>
    <xf numFmtId="174" fontId="11" fillId="0" borderId="22" xfId="0" applyNumberFormat="1" applyFont="1" applyFill="1" applyBorder="1" applyAlignment="1">
      <alignment vertical="center"/>
    </xf>
    <xf numFmtId="0" fontId="11" fillId="0" borderId="27" xfId="0" applyFont="1" applyBorder="1" applyAlignment="1">
      <alignment vertical="center"/>
    </xf>
    <xf numFmtId="174" fontId="11" fillId="0" borderId="28" xfId="0" applyNumberFormat="1" applyFont="1" applyBorder="1" applyAlignment="1">
      <alignment vertical="center"/>
    </xf>
    <xf numFmtId="0" fontId="11" fillId="0" borderId="0" xfId="0" applyFont="1" applyFill="1" applyAlignment="1">
      <alignment/>
    </xf>
    <xf numFmtId="0" fontId="9" fillId="12" borderId="0" xfId="0" applyFont="1" applyFill="1" applyAlignment="1">
      <alignment/>
    </xf>
    <xf numFmtId="174" fontId="6" fillId="12" borderId="0" xfId="0" applyNumberFormat="1" applyFont="1" applyFill="1" applyAlignment="1">
      <alignment/>
    </xf>
    <xf numFmtId="0" fontId="7" fillId="12" borderId="29" xfId="0" applyFont="1" applyFill="1" applyBorder="1" applyAlignment="1">
      <alignment vertical="center" wrapText="1"/>
    </xf>
    <xf numFmtId="174" fontId="7" fillId="12" borderId="30" xfId="0" applyNumberFormat="1" applyFont="1" applyFill="1" applyBorder="1" applyAlignment="1">
      <alignment vertical="center"/>
    </xf>
    <xf numFmtId="0" fontId="11" fillId="12" borderId="21" xfId="0" applyFont="1" applyFill="1" applyBorder="1" applyAlignment="1">
      <alignment/>
    </xf>
    <xf numFmtId="174" fontId="11" fillId="12" borderId="28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174" fontId="0" fillId="0" borderId="0" xfId="0" applyNumberFormat="1" applyAlignment="1">
      <alignment wrapText="1"/>
    </xf>
    <xf numFmtId="175" fontId="0" fillId="0" borderId="0" xfId="0" applyNumberFormat="1" applyAlignment="1">
      <alignment vertical="center"/>
    </xf>
    <xf numFmtId="175" fontId="9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zoomScalePageLayoutView="0" workbookViewId="0" topLeftCell="A1">
      <selection activeCell="A37" sqref="A37"/>
    </sheetView>
  </sheetViews>
  <sheetFormatPr defaultColWidth="9.00390625" defaultRowHeight="12.75"/>
  <cols>
    <col min="1" max="1" width="50.375" style="8" customWidth="1"/>
    <col min="2" max="2" width="24.625" style="8" customWidth="1"/>
    <col min="3" max="3" width="17.75390625" style="6" customWidth="1"/>
    <col min="4" max="4" width="4.875" style="0" customWidth="1"/>
    <col min="7" max="7" width="17.25390625" style="0" bestFit="1" customWidth="1"/>
    <col min="8" max="8" width="14.625" style="0" bestFit="1" customWidth="1"/>
  </cols>
  <sheetData>
    <row r="1" spans="1:2" ht="18.75">
      <c r="A1" s="130" t="s">
        <v>163</v>
      </c>
      <c r="B1" s="130"/>
    </row>
    <row r="2" spans="1:3" s="5" customFormat="1" ht="34.5" customHeight="1">
      <c r="A2" s="129" t="s">
        <v>141</v>
      </c>
      <c r="B2" s="129"/>
      <c r="C2" s="124"/>
    </row>
    <row r="3" spans="1:3" s="5" customFormat="1" ht="54" customHeight="1">
      <c r="A3" s="132" t="s">
        <v>140</v>
      </c>
      <c r="B3" s="132"/>
      <c r="C3" s="124"/>
    </row>
    <row r="4" spans="1:3" s="5" customFormat="1" ht="15.75">
      <c r="A4" s="133" t="s">
        <v>152</v>
      </c>
      <c r="B4" s="133"/>
      <c r="C4" s="124"/>
    </row>
    <row r="5" spans="1:2" ht="23.25">
      <c r="A5" s="131" t="s">
        <v>57</v>
      </c>
      <c r="B5" s="131"/>
    </row>
    <row r="6" spans="1:2" ht="15.75">
      <c r="A6" s="9"/>
      <c r="B6" s="9"/>
    </row>
    <row r="7" spans="1:2" ht="16.5" thickBot="1">
      <c r="A7" s="9"/>
      <c r="B7" s="9"/>
    </row>
    <row r="8" spans="1:2" ht="16.5" thickBot="1">
      <c r="A8" s="42" t="s">
        <v>58</v>
      </c>
      <c r="B8" s="43" t="s">
        <v>110</v>
      </c>
    </row>
    <row r="9" spans="1:3" s="5" customFormat="1" ht="36" customHeight="1">
      <c r="A9" s="48" t="str">
        <f>K_új!A2</f>
        <v>K Épület, új építés (Aula, előadó, étterem, pergolás udvar)</v>
      </c>
      <c r="B9" s="45">
        <f>K_új!C35</f>
        <v>0</v>
      </c>
      <c r="C9" s="124"/>
    </row>
    <row r="10" spans="1:3" s="5" customFormat="1" ht="29.25" customHeight="1">
      <c r="A10" s="49" t="str">
        <f>K_átalakítás!A2</f>
        <v>K Épület, átalakítás (Oktatási épület)</v>
      </c>
      <c r="B10" s="46">
        <f>K_átalakítás!C35</f>
        <v>0</v>
      </c>
      <c r="C10" s="124"/>
    </row>
    <row r="11" spans="1:3" s="5" customFormat="1" ht="38.25" customHeight="1">
      <c r="A11" s="49" t="str">
        <f>'B3'!A2</f>
        <v>B3 Épület, felújítás, átalakítás (Irodaház)</v>
      </c>
      <c r="B11" s="46">
        <f>'B3'!C38</f>
        <v>0</v>
      </c>
      <c r="C11" s="124"/>
    </row>
    <row r="12" spans="1:3" s="5" customFormat="1" ht="31.5">
      <c r="A12" s="49" t="str">
        <f>'B4'!A2</f>
        <v>B4 Épület, felújítás, átalakítás (Teljesítmény-Élettani Labor)</v>
      </c>
      <c r="B12" s="46">
        <f>'B4'!C37</f>
        <v>0</v>
      </c>
      <c r="C12" s="124"/>
    </row>
    <row r="13" spans="1:3" s="5" customFormat="1" ht="15.75">
      <c r="A13" s="49" t="str">
        <f>'B5'!A2</f>
        <v>B5 Épület, felújítás, átalakítás (Irodaház)</v>
      </c>
      <c r="B13" s="46">
        <f>'B5'!C38</f>
        <v>0</v>
      </c>
      <c r="C13" s="124"/>
    </row>
    <row r="14" spans="1:3" s="5" customFormat="1" ht="15.75">
      <c r="A14" s="49" t="str">
        <f>'B6'!A2</f>
        <v>B6 Épület, felújítás, átalakítás (Irodaház)</v>
      </c>
      <c r="B14" s="46">
        <f>'B6'!C37</f>
        <v>0</v>
      </c>
      <c r="C14" s="124"/>
    </row>
    <row r="15" spans="1:3" s="5" customFormat="1" ht="31.5">
      <c r="A15" s="49" t="str">
        <f>'B7_bef'!A2</f>
        <v>B7 Épület hátralévő befejező munkái, felújítás, átalakítás (NSTI, SAK)</v>
      </c>
      <c r="B15" s="46">
        <f>'B7_bef'!C35</f>
        <v>0</v>
      </c>
      <c r="C15" s="124"/>
    </row>
    <row r="16" spans="1:3" s="5" customFormat="1" ht="15.75">
      <c r="A16" s="50" t="str">
        <f>'B8'!A2</f>
        <v>B8 Épület (Bontás)</v>
      </c>
      <c r="B16" s="47">
        <f>'B8'!C10</f>
        <v>0</v>
      </c>
      <c r="C16" s="124"/>
    </row>
    <row r="17" spans="1:3" s="5" customFormat="1" ht="15.75">
      <c r="A17" s="111" t="str">
        <f>'B9'!A2</f>
        <v>B9 Épület, Kazánház bővítés</v>
      </c>
      <c r="B17" s="112">
        <f>'B9'!C34</f>
        <v>0</v>
      </c>
      <c r="C17" s="124"/>
    </row>
    <row r="18" spans="1:3" s="5" customFormat="1" ht="15.75">
      <c r="A18" s="50" t="str">
        <f>'B10'!A2</f>
        <v>B10 Épület (Bontás)</v>
      </c>
      <c r="B18" s="47">
        <f>'B10'!C10</f>
        <v>0</v>
      </c>
      <c r="C18" s="124"/>
    </row>
    <row r="19" spans="1:3" s="5" customFormat="1" ht="15.75">
      <c r="A19" s="50" t="str">
        <f>'B13'!A2</f>
        <v>B13 Épület, Karbantartó épület ( bontás és felújítás)</v>
      </c>
      <c r="B19" s="47">
        <f>'B13'!C36</f>
        <v>0</v>
      </c>
      <c r="C19" s="124"/>
    </row>
    <row r="20" spans="1:3" s="5" customFormat="1" ht="15.75">
      <c r="A20" s="50" t="str">
        <f>'B14'!A2</f>
        <v>B14 Épület, Apartmanház</v>
      </c>
      <c r="B20" s="47">
        <f>'B14'!C36</f>
        <v>0</v>
      </c>
      <c r="C20" s="124"/>
    </row>
    <row r="21" spans="1:7" s="5" customFormat="1" ht="32.25" customHeight="1" thickBot="1">
      <c r="A21" s="50" t="str">
        <f>'Külső_közmű,út'!A2</f>
        <v>Külső út, közmű, kert, parkosítás</v>
      </c>
      <c r="B21" s="47">
        <f>'Külső_közmű,út'!C25</f>
        <v>0</v>
      </c>
      <c r="C21" s="124"/>
      <c r="F21" s="81"/>
      <c r="G21" s="80"/>
    </row>
    <row r="22" spans="1:8" s="5" customFormat="1" ht="24.75" customHeight="1" thickBot="1">
      <c r="A22" s="66" t="s">
        <v>114</v>
      </c>
      <c r="B22" s="113">
        <f>SUM(B9:B21)</f>
        <v>0</v>
      </c>
      <c r="C22" s="125" t="s">
        <v>156</v>
      </c>
      <c r="D22" s="81"/>
      <c r="F22" s="81"/>
      <c r="G22" s="128"/>
      <c r="H22" s="127"/>
    </row>
    <row r="23" spans="1:7" s="5" customFormat="1" ht="6" customHeight="1" thickBot="1">
      <c r="A23" s="67"/>
      <c r="B23" s="67"/>
      <c r="C23" s="124"/>
      <c r="F23" s="81"/>
      <c r="G23" s="127"/>
    </row>
    <row r="24" spans="1:7" s="5" customFormat="1" ht="16.5" thickBot="1">
      <c r="A24" s="114" t="s">
        <v>113</v>
      </c>
      <c r="B24" s="115">
        <f>B22*0.1</f>
        <v>0</v>
      </c>
      <c r="C24" s="124"/>
      <c r="F24" s="81"/>
      <c r="G24" s="128"/>
    </row>
    <row r="25" spans="1:6" s="5" customFormat="1" ht="9" customHeight="1" thickBot="1">
      <c r="A25" s="70"/>
      <c r="B25" s="68"/>
      <c r="C25" s="124"/>
      <c r="F25" s="81"/>
    </row>
    <row r="26" spans="1:6" ht="16.5" thickBot="1">
      <c r="A26" s="71" t="s">
        <v>151</v>
      </c>
      <c r="B26" s="69">
        <f>B22+B24</f>
        <v>0</v>
      </c>
      <c r="F26" s="8"/>
    </row>
    <row r="27" ht="13.5" thickBot="1">
      <c r="F27" s="8"/>
    </row>
    <row r="28" spans="1:6" ht="16.5" thickBot="1">
      <c r="A28" s="78" t="s">
        <v>112</v>
      </c>
      <c r="B28" s="79">
        <f>B26*1.27</f>
        <v>0</v>
      </c>
      <c r="F28" s="8"/>
    </row>
    <row r="29" spans="2:6" ht="12.75">
      <c r="B29" s="41"/>
      <c r="F29" s="8"/>
    </row>
    <row r="30" spans="1:7" ht="13.5" thickBot="1">
      <c r="A30" s="117" t="s">
        <v>146</v>
      </c>
      <c r="B30" s="118"/>
      <c r="F30" s="81"/>
      <c r="G30" s="80"/>
    </row>
    <row r="31" spans="1:7" ht="16.5" thickBot="1">
      <c r="A31" s="119" t="str">
        <f>'OPCIÓ A10'!A2</f>
        <v>A10 Épület, felújítás, átalakítás (Tudásközpont)</v>
      </c>
      <c r="B31" s="120">
        <f>'OPCIÓ A10'!C38</f>
        <v>0</v>
      </c>
      <c r="C31" s="126"/>
      <c r="F31" s="8"/>
      <c r="G31" s="128"/>
    </row>
    <row r="32" spans="1:7" ht="16.5" thickBot="1">
      <c r="A32" s="121" t="s">
        <v>150</v>
      </c>
      <c r="B32" s="122">
        <f>B31</f>
        <v>0</v>
      </c>
      <c r="F32" s="81"/>
      <c r="G32" s="80"/>
    </row>
    <row r="33" ht="12.75">
      <c r="B33" s="41"/>
    </row>
  </sheetData>
  <sheetProtection/>
  <mergeCells count="5">
    <mergeCell ref="A2:B2"/>
    <mergeCell ref="A1:B1"/>
    <mergeCell ref="A5:B5"/>
    <mergeCell ref="A3:B3"/>
    <mergeCell ref="A4:B4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75" zoomScaleSheetLayoutView="75" zoomScalePageLayoutView="0" workbookViewId="0" topLeftCell="A1">
      <selection activeCell="G13" sqref="G13"/>
    </sheetView>
  </sheetViews>
  <sheetFormatPr defaultColWidth="9.00390625" defaultRowHeight="12.75"/>
  <cols>
    <col min="1" max="1" width="48.75390625" style="8" customWidth="1"/>
    <col min="2" max="2" width="4.875" style="8" customWidth="1"/>
    <col min="3" max="3" width="16.125" style="8" customWidth="1"/>
    <col min="4" max="4" width="16.375" style="8" bestFit="1" customWidth="1"/>
    <col min="5" max="5" width="15.75390625" style="8" customWidth="1"/>
  </cols>
  <sheetData>
    <row r="1" spans="1:2" ht="18.75">
      <c r="A1" s="7" t="s">
        <v>29</v>
      </c>
      <c r="B1" s="7"/>
    </row>
    <row r="2" spans="1:6" ht="18.75">
      <c r="A2" s="116" t="s">
        <v>142</v>
      </c>
      <c r="B2" s="7"/>
      <c r="F2" s="8"/>
    </row>
    <row r="3" spans="1:6" ht="15.75">
      <c r="A3" s="51" t="s">
        <v>70</v>
      </c>
      <c r="B3" s="9"/>
      <c r="C3" s="9"/>
      <c r="D3" s="9"/>
      <c r="E3" s="9"/>
      <c r="F3" s="8"/>
    </row>
    <row r="4" spans="1:5" ht="15.75">
      <c r="A4" s="76" t="s">
        <v>98</v>
      </c>
      <c r="B4" s="9"/>
      <c r="C4" s="9"/>
      <c r="D4" s="9"/>
      <c r="E4" s="9"/>
    </row>
    <row r="5" spans="1:5" ht="15.75">
      <c r="A5" s="76" t="s">
        <v>99</v>
      </c>
      <c r="B5" s="9"/>
      <c r="C5" s="9"/>
      <c r="D5" s="9"/>
      <c r="E5" s="9"/>
    </row>
    <row r="6" spans="1:5" ht="15.75">
      <c r="A6" s="77" t="s">
        <v>130</v>
      </c>
      <c r="B6" s="9"/>
      <c r="C6" s="9"/>
      <c r="D6" s="9"/>
      <c r="E6" s="9"/>
    </row>
    <row r="7" spans="1:5" s="6" customFormat="1" ht="47.25">
      <c r="A7" s="17" t="s">
        <v>0</v>
      </c>
      <c r="B7" s="17"/>
      <c r="C7" s="18" t="s">
        <v>12</v>
      </c>
      <c r="D7" s="18" t="s">
        <v>19</v>
      </c>
      <c r="E7" s="18" t="s">
        <v>20</v>
      </c>
    </row>
    <row r="8" spans="1:5" ht="15.75">
      <c r="A8" s="37" t="s">
        <v>59</v>
      </c>
      <c r="B8" s="22"/>
      <c r="C8" s="22"/>
      <c r="D8" s="20"/>
      <c r="E8" s="20"/>
    </row>
    <row r="9" spans="1:5" ht="15.75">
      <c r="A9" s="44" t="s">
        <v>54</v>
      </c>
      <c r="B9" s="20"/>
      <c r="C9" s="21">
        <f>$C$34*B9/100</f>
        <v>0</v>
      </c>
      <c r="D9" s="21">
        <f>C9*0</f>
        <v>0</v>
      </c>
      <c r="E9" s="21">
        <f>C9*1</f>
        <v>0</v>
      </c>
    </row>
    <row r="10" spans="1:5" ht="15.75">
      <c r="A10" s="20" t="s">
        <v>25</v>
      </c>
      <c r="B10" s="20"/>
      <c r="C10" s="21">
        <f>$C$34*B10/100</f>
        <v>0</v>
      </c>
      <c r="D10" s="21">
        <f>C10*0</f>
        <v>0</v>
      </c>
      <c r="E10" s="21">
        <f>C10*1</f>
        <v>0</v>
      </c>
    </row>
    <row r="11" spans="1:5" ht="15.75">
      <c r="A11" s="20"/>
      <c r="B11" s="22"/>
      <c r="C11" s="21"/>
      <c r="D11" s="21"/>
      <c r="E11" s="21"/>
    </row>
    <row r="12" spans="1:5" ht="15.75">
      <c r="A12" s="20" t="s">
        <v>32</v>
      </c>
      <c r="B12" s="20"/>
      <c r="C12" s="21">
        <f>$C$34*B12/100</f>
        <v>0</v>
      </c>
      <c r="D12" s="21">
        <f>C12*0.5</f>
        <v>0</v>
      </c>
      <c r="E12" s="21">
        <f>C12*0.5</f>
        <v>0</v>
      </c>
    </row>
    <row r="13" spans="1:5" ht="15.75">
      <c r="A13" s="37" t="s">
        <v>1</v>
      </c>
      <c r="B13" s="20"/>
      <c r="C13" s="21"/>
      <c r="D13" s="21"/>
      <c r="E13" s="21"/>
    </row>
    <row r="14" spans="1:5" ht="15.75">
      <c r="A14" s="20" t="s">
        <v>2</v>
      </c>
      <c r="B14" s="20"/>
      <c r="C14" s="21">
        <f>$C$34*B14/100</f>
        <v>0</v>
      </c>
      <c r="D14" s="21">
        <f>C14*0.7</f>
        <v>0</v>
      </c>
      <c r="E14" s="21">
        <f>C14*0.3</f>
        <v>0</v>
      </c>
    </row>
    <row r="15" spans="1:5" ht="15.75">
      <c r="A15" s="20" t="s">
        <v>4</v>
      </c>
      <c r="B15" s="20"/>
      <c r="C15" s="21">
        <f>$C$34*B15/100</f>
        <v>0</v>
      </c>
      <c r="D15" s="21">
        <f>C15*0.7</f>
        <v>0</v>
      </c>
      <c r="E15" s="21">
        <f>C15*0.3</f>
        <v>0</v>
      </c>
    </row>
    <row r="16" spans="1:5" ht="15.75">
      <c r="A16" s="20" t="s">
        <v>38</v>
      </c>
      <c r="B16" s="20"/>
      <c r="C16" s="21">
        <f>$C$34*B16/100</f>
        <v>0</v>
      </c>
      <c r="D16" s="21">
        <f>C16*0.7</f>
        <v>0</v>
      </c>
      <c r="E16" s="21">
        <f>C16*0.3</f>
        <v>0</v>
      </c>
    </row>
    <row r="17" spans="1:5" ht="15.75">
      <c r="A17" s="22" t="s">
        <v>84</v>
      </c>
      <c r="B17" s="20"/>
      <c r="C17" s="21"/>
      <c r="D17" s="21"/>
      <c r="E17" s="21"/>
    </row>
    <row r="18" spans="1:5" ht="15.75">
      <c r="A18" s="20" t="s">
        <v>143</v>
      </c>
      <c r="B18" s="20"/>
      <c r="C18" s="21">
        <f>$C$34*B18/100</f>
        <v>0</v>
      </c>
      <c r="D18" s="21">
        <f>C18*0.6</f>
        <v>0</v>
      </c>
      <c r="E18" s="21">
        <f>C18*0.4</f>
        <v>0</v>
      </c>
    </row>
    <row r="19" spans="1:5" ht="15.75">
      <c r="A19" s="20" t="s">
        <v>82</v>
      </c>
      <c r="B19" s="20"/>
      <c r="C19" s="21">
        <f>$C$34*B19/100</f>
        <v>0</v>
      </c>
      <c r="D19" s="21">
        <f>C19*0.7</f>
        <v>0</v>
      </c>
      <c r="E19" s="21">
        <f>C19*0.3</f>
        <v>0</v>
      </c>
    </row>
    <row r="20" spans="1:5" ht="15.75">
      <c r="A20" s="20" t="s">
        <v>144</v>
      </c>
      <c r="B20" s="20"/>
      <c r="C20" s="21">
        <f>$C$34*B20/100</f>
        <v>0</v>
      </c>
      <c r="D20" s="21">
        <f>C20*0.7</f>
        <v>0</v>
      </c>
      <c r="E20" s="21">
        <f>C20*0.3</f>
        <v>0</v>
      </c>
    </row>
    <row r="21" spans="1:5" ht="15.75">
      <c r="A21" s="37" t="s">
        <v>85</v>
      </c>
      <c r="B21" s="20"/>
      <c r="C21" s="21"/>
      <c r="D21" s="21"/>
      <c r="E21" s="21"/>
    </row>
    <row r="22" spans="1:5" ht="15.75">
      <c r="A22" s="20" t="s">
        <v>9</v>
      </c>
      <c r="B22" s="20"/>
      <c r="C22" s="21">
        <f>$C$34*B22/100</f>
        <v>0</v>
      </c>
      <c r="D22" s="21">
        <f>C22*0.6</f>
        <v>0</v>
      </c>
      <c r="E22" s="21">
        <f>C22*0.4</f>
        <v>0</v>
      </c>
    </row>
    <row r="23" spans="1:5" ht="15.75">
      <c r="A23" s="20" t="s">
        <v>86</v>
      </c>
      <c r="B23" s="20"/>
      <c r="C23" s="21">
        <f>$C$34*B23/100</f>
        <v>0</v>
      </c>
      <c r="D23" s="21">
        <f>C23*0.6</f>
        <v>0</v>
      </c>
      <c r="E23" s="21">
        <f>C23*0.4</f>
        <v>0</v>
      </c>
    </row>
    <row r="24" spans="1:5" ht="15.75">
      <c r="A24" s="20" t="s">
        <v>7</v>
      </c>
      <c r="B24" s="20"/>
      <c r="C24" s="21">
        <f>$C$34*B24/100</f>
        <v>0</v>
      </c>
      <c r="D24" s="21">
        <f>C24*0.6</f>
        <v>0</v>
      </c>
      <c r="E24" s="21">
        <f>C24*0.4</f>
        <v>0</v>
      </c>
    </row>
    <row r="25" spans="1:5" ht="15.75">
      <c r="A25" s="20" t="s">
        <v>8</v>
      </c>
      <c r="B25" s="20"/>
      <c r="C25" s="21">
        <f>$C$34*B25/100</f>
        <v>0</v>
      </c>
      <c r="D25" s="21">
        <f>C25*0.7</f>
        <v>0</v>
      </c>
      <c r="E25" s="21">
        <f>C25*0.3</f>
        <v>0</v>
      </c>
    </row>
    <row r="26" spans="1:5" ht="15.75">
      <c r="A26" s="19" t="s">
        <v>5</v>
      </c>
      <c r="B26" s="20"/>
      <c r="C26" s="21"/>
      <c r="D26" s="21"/>
      <c r="E26" s="21"/>
    </row>
    <row r="27" spans="1:5" ht="15.75">
      <c r="A27" s="20" t="s">
        <v>14</v>
      </c>
      <c r="B27" s="20"/>
      <c r="C27" s="21">
        <f>$C$34*B27/100</f>
        <v>0</v>
      </c>
      <c r="D27" s="21">
        <f>C27*0.6</f>
        <v>0</v>
      </c>
      <c r="E27" s="21">
        <f>C27*0.4</f>
        <v>0</v>
      </c>
    </row>
    <row r="28" spans="1:5" ht="15.75">
      <c r="A28" s="20" t="s">
        <v>15</v>
      </c>
      <c r="B28" s="20"/>
      <c r="C28" s="21">
        <f>$C$34*B28/100</f>
        <v>0</v>
      </c>
      <c r="D28" s="21">
        <f>C28*0.6</f>
        <v>0</v>
      </c>
      <c r="E28" s="21">
        <f>C28*0.4</f>
        <v>0</v>
      </c>
    </row>
    <row r="29" spans="1:5" ht="15.75">
      <c r="A29" s="20" t="s">
        <v>145</v>
      </c>
      <c r="B29" s="20"/>
      <c r="C29" s="21">
        <f>$C$34*B29/100</f>
        <v>0</v>
      </c>
      <c r="D29" s="21">
        <f>C29*0.7</f>
        <v>0</v>
      </c>
      <c r="E29" s="21">
        <f>C29*0.3</f>
        <v>0</v>
      </c>
    </row>
    <row r="30" spans="1:5" ht="15.75">
      <c r="A30" s="20" t="s">
        <v>26</v>
      </c>
      <c r="B30" s="20"/>
      <c r="C30" s="21">
        <f>$C$34*B30/100</f>
        <v>0</v>
      </c>
      <c r="D30" s="21">
        <f>C30*0.7</f>
        <v>0</v>
      </c>
      <c r="E30" s="21">
        <f>C30*0.3</f>
        <v>0</v>
      </c>
    </row>
    <row r="31" spans="1:5" ht="15.75">
      <c r="A31" s="19" t="s">
        <v>10</v>
      </c>
      <c r="B31" s="20"/>
      <c r="C31" s="21"/>
      <c r="D31" s="21"/>
      <c r="E31" s="21"/>
    </row>
    <row r="32" spans="1:5" ht="15.75">
      <c r="A32" s="20" t="s">
        <v>11</v>
      </c>
      <c r="B32" s="20"/>
      <c r="C32" s="21">
        <f>$C$34*B32/100</f>
        <v>0</v>
      </c>
      <c r="D32" s="21">
        <f>C32*0.65</f>
        <v>0</v>
      </c>
      <c r="E32" s="21">
        <f>C32*0.35</f>
        <v>0</v>
      </c>
    </row>
    <row r="33" spans="1:5" ht="32.25" thickBot="1">
      <c r="A33" s="38" t="s">
        <v>64</v>
      </c>
      <c r="B33" s="23"/>
      <c r="C33" s="24">
        <f>$C$34*B33/100</f>
        <v>0</v>
      </c>
      <c r="D33" s="24">
        <f>C33*0.65</f>
        <v>0</v>
      </c>
      <c r="E33" s="24">
        <f>C33*0.35</f>
        <v>0</v>
      </c>
    </row>
    <row r="34" spans="1:5" ht="15.75">
      <c r="A34" s="25" t="s">
        <v>6</v>
      </c>
      <c r="B34" s="26">
        <f>SUM(B9:B33)</f>
        <v>0</v>
      </c>
      <c r="C34" s="27">
        <f>D40</f>
        <v>0</v>
      </c>
      <c r="D34" s="28">
        <f>SUM(D9:D33)</f>
        <v>0</v>
      </c>
      <c r="E34" s="29">
        <f>SUM(E9:E33)</f>
        <v>0</v>
      </c>
    </row>
    <row r="35" spans="1:5" ht="15.75">
      <c r="A35" s="30"/>
      <c r="B35" s="20"/>
      <c r="C35" s="31" t="s">
        <v>31</v>
      </c>
      <c r="D35" s="20"/>
      <c r="E35" s="32"/>
    </row>
    <row r="36" spans="1:5" ht="16.5" thickBot="1">
      <c r="A36" s="33"/>
      <c r="B36" s="34"/>
      <c r="C36" s="35">
        <f>1.27*C34</f>
        <v>0</v>
      </c>
      <c r="D36" s="34"/>
      <c r="E36" s="36"/>
    </row>
    <row r="38" spans="3:5" ht="15">
      <c r="C38" s="83" t="s">
        <v>74</v>
      </c>
      <c r="D38" s="91">
        <v>747</v>
      </c>
      <c r="E38" s="82" t="s">
        <v>80</v>
      </c>
    </row>
    <row r="39" spans="3:5" ht="15">
      <c r="C39" s="83" t="s">
        <v>119</v>
      </c>
      <c r="D39" s="93"/>
      <c r="E39" s="82" t="s">
        <v>116</v>
      </c>
    </row>
    <row r="40" spans="3:5" ht="15">
      <c r="C40" s="82"/>
      <c r="D40" s="92">
        <f>D38*D39</f>
        <v>0</v>
      </c>
      <c r="E40" s="82" t="s">
        <v>117</v>
      </c>
    </row>
    <row r="42" ht="15">
      <c r="D42" s="92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60" zoomScalePageLayoutView="0" workbookViewId="0" topLeftCell="A1">
      <selection activeCell="L13" sqref="L13"/>
    </sheetView>
  </sheetViews>
  <sheetFormatPr defaultColWidth="9.00390625" defaultRowHeight="12.75"/>
  <cols>
    <col min="1" max="1" width="48.75390625" style="8" customWidth="1"/>
    <col min="2" max="2" width="4.875" style="8" customWidth="1"/>
    <col min="3" max="3" width="16.375" style="8" customWidth="1"/>
    <col min="4" max="4" width="15.625" style="8" bestFit="1" customWidth="1"/>
    <col min="5" max="5" width="15.75390625" style="8" customWidth="1"/>
  </cols>
  <sheetData>
    <row r="1" spans="1:2" ht="18.75">
      <c r="A1" s="7" t="s">
        <v>29</v>
      </c>
      <c r="B1" s="7"/>
    </row>
    <row r="2" spans="1:2" ht="18.75">
      <c r="A2" s="77" t="s">
        <v>108</v>
      </c>
      <c r="B2" s="7"/>
    </row>
    <row r="3" spans="1:5" s="65" customFormat="1" ht="15.75">
      <c r="A3" s="64" t="s">
        <v>32</v>
      </c>
      <c r="B3" s="64"/>
      <c r="C3" s="64"/>
      <c r="D3" s="64"/>
      <c r="E3" s="64"/>
    </row>
    <row r="4" spans="1:5" s="65" customFormat="1" ht="15.75">
      <c r="A4" s="16" t="s">
        <v>101</v>
      </c>
      <c r="B4" s="64"/>
      <c r="C4" s="64"/>
      <c r="D4" s="64"/>
      <c r="E4" s="64"/>
    </row>
    <row r="5" spans="1:5" s="65" customFormat="1" ht="15.75">
      <c r="A5" s="76" t="s">
        <v>100</v>
      </c>
      <c r="B5" s="64"/>
      <c r="C5" s="64"/>
      <c r="D5" s="64"/>
      <c r="E5" s="64"/>
    </row>
    <row r="6" spans="1:5" ht="15.75">
      <c r="A6" s="77"/>
      <c r="B6" s="9"/>
      <c r="C6" s="9"/>
      <c r="D6" s="9"/>
      <c r="E6" s="9"/>
    </row>
    <row r="7" spans="1:5" s="6" customFormat="1" ht="47.25">
      <c r="A7" s="17" t="s">
        <v>0</v>
      </c>
      <c r="B7" s="17"/>
      <c r="C7" s="18" t="s">
        <v>12</v>
      </c>
      <c r="D7" s="18" t="s">
        <v>19</v>
      </c>
      <c r="E7" s="18" t="s">
        <v>20</v>
      </c>
    </row>
    <row r="8" spans="1:5" s="6" customFormat="1" ht="15.75">
      <c r="A8" s="17" t="s">
        <v>59</v>
      </c>
      <c r="B8" s="17"/>
      <c r="C8" s="21">
        <f>$C$10*B8/100</f>
        <v>0</v>
      </c>
      <c r="D8" s="21">
        <f>C8*0</f>
        <v>0</v>
      </c>
      <c r="E8" s="21">
        <f>C8*1</f>
        <v>0</v>
      </c>
    </row>
    <row r="9" spans="1:5" ht="16.5" thickBot="1">
      <c r="A9" s="20" t="s">
        <v>32</v>
      </c>
      <c r="B9" s="20"/>
      <c r="C9" s="21">
        <f>$C$10*B9/100</f>
        <v>0</v>
      </c>
      <c r="D9" s="21">
        <f>C9*0.2</f>
        <v>0</v>
      </c>
      <c r="E9" s="21">
        <f>C9*0.8</f>
        <v>0</v>
      </c>
    </row>
    <row r="10" spans="1:5" ht="15.75">
      <c r="A10" s="25" t="s">
        <v>6</v>
      </c>
      <c r="B10" s="26">
        <f>SUM(B8:B9)</f>
        <v>0</v>
      </c>
      <c r="C10" s="27">
        <f>D16</f>
        <v>0</v>
      </c>
      <c r="D10" s="28">
        <f>SUM(D9:D9)</f>
        <v>0</v>
      </c>
      <c r="E10" s="29">
        <f>SUM(E9:E9)</f>
        <v>0</v>
      </c>
    </row>
    <row r="11" spans="1:5" ht="15.75">
      <c r="A11" s="30"/>
      <c r="B11" s="20"/>
      <c r="C11" s="31" t="s">
        <v>31</v>
      </c>
      <c r="D11" s="20"/>
      <c r="E11" s="32"/>
    </row>
    <row r="12" spans="1:5" ht="16.5" thickBot="1">
      <c r="A12" s="33"/>
      <c r="B12" s="34"/>
      <c r="C12" s="35">
        <f>1.27*C10</f>
        <v>0</v>
      </c>
      <c r="D12" s="34"/>
      <c r="E12" s="36"/>
    </row>
    <row r="14" spans="3:5" ht="15">
      <c r="C14" s="83" t="s">
        <v>79</v>
      </c>
      <c r="D14" s="91">
        <v>2830</v>
      </c>
      <c r="E14" s="82" t="s">
        <v>80</v>
      </c>
    </row>
    <row r="15" spans="3:5" ht="15">
      <c r="C15" s="83" t="s">
        <v>119</v>
      </c>
      <c r="D15" s="93"/>
      <c r="E15" s="82" t="s">
        <v>116</v>
      </c>
    </row>
    <row r="16" spans="3:5" ht="15">
      <c r="C16" s="82"/>
      <c r="D16" s="92">
        <f>D14*D15</f>
        <v>0</v>
      </c>
      <c r="E16" s="82" t="s">
        <v>117</v>
      </c>
    </row>
  </sheetData>
  <sheetProtection/>
  <printOptions/>
  <pageMargins left="0.7" right="0.7" top="0.75" bottom="0.75" header="0.3" footer="0.3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75" zoomScaleSheetLayoutView="75" zoomScalePageLayoutView="0" workbookViewId="0" topLeftCell="A13">
      <selection activeCell="J42" sqref="J42"/>
    </sheetView>
  </sheetViews>
  <sheetFormatPr defaultColWidth="9.00390625" defaultRowHeight="12.75"/>
  <cols>
    <col min="1" max="1" width="48.75390625" style="8" customWidth="1"/>
    <col min="2" max="2" width="5.125" style="8" bestFit="1" customWidth="1"/>
    <col min="3" max="3" width="16.125" style="8" customWidth="1"/>
    <col min="4" max="4" width="15.375" style="8" bestFit="1" customWidth="1"/>
    <col min="5" max="5" width="15.75390625" style="8" customWidth="1"/>
  </cols>
  <sheetData>
    <row r="1" spans="1:2" ht="18.75">
      <c r="A1" s="7" t="s">
        <v>29</v>
      </c>
      <c r="B1" s="7"/>
    </row>
    <row r="2" spans="1:6" ht="18.75">
      <c r="A2" s="77" t="s">
        <v>109</v>
      </c>
      <c r="B2" s="7"/>
      <c r="F2" s="8"/>
    </row>
    <row r="3" spans="1:6" ht="15.75">
      <c r="A3" s="51" t="s">
        <v>70</v>
      </c>
      <c r="B3" s="9"/>
      <c r="C3" s="9"/>
      <c r="D3" s="9"/>
      <c r="E3" s="9"/>
      <c r="F3" s="8"/>
    </row>
    <row r="4" spans="1:5" ht="15.75">
      <c r="A4" s="76" t="s">
        <v>103</v>
      </c>
      <c r="B4" s="9"/>
      <c r="C4" s="9"/>
      <c r="D4" s="9"/>
      <c r="E4" s="9"/>
    </row>
    <row r="5" spans="1:5" ht="15.75">
      <c r="A5" s="76" t="s">
        <v>104</v>
      </c>
      <c r="B5" s="9"/>
      <c r="C5" s="9"/>
      <c r="D5" s="9"/>
      <c r="E5" s="9"/>
    </row>
    <row r="6" spans="1:5" ht="15.75">
      <c r="A6" s="77" t="s">
        <v>102</v>
      </c>
      <c r="B6" s="9"/>
      <c r="C6" s="9"/>
      <c r="D6" s="9"/>
      <c r="E6" s="9"/>
    </row>
    <row r="7" spans="1:5" s="6" customFormat="1" ht="47.25">
      <c r="A7" s="17" t="s">
        <v>0</v>
      </c>
      <c r="B7" s="17"/>
      <c r="C7" s="18" t="s">
        <v>12</v>
      </c>
      <c r="D7" s="18" t="s">
        <v>19</v>
      </c>
      <c r="E7" s="18" t="s">
        <v>20</v>
      </c>
    </row>
    <row r="8" spans="1:5" ht="15.75">
      <c r="A8" s="37" t="s">
        <v>59</v>
      </c>
      <c r="B8" s="22"/>
      <c r="C8" s="22"/>
      <c r="D8" s="20"/>
      <c r="E8" s="20"/>
    </row>
    <row r="9" spans="1:5" ht="15.75">
      <c r="A9" s="44" t="s">
        <v>54</v>
      </c>
      <c r="B9" s="20"/>
      <c r="C9" s="21">
        <f>$C$36*B9/100</f>
        <v>0</v>
      </c>
      <c r="D9" s="21">
        <f>C9*0</f>
        <v>0</v>
      </c>
      <c r="E9" s="21">
        <f>C9*1</f>
        <v>0</v>
      </c>
    </row>
    <row r="10" spans="1:5" ht="15.75">
      <c r="A10" s="20" t="s">
        <v>25</v>
      </c>
      <c r="B10" s="20"/>
      <c r="C10" s="21">
        <f>$C$36*B10/100</f>
        <v>0</v>
      </c>
      <c r="D10" s="21">
        <f>C10*0</f>
        <v>0</v>
      </c>
      <c r="E10" s="21">
        <f>C10*1</f>
        <v>0</v>
      </c>
    </row>
    <row r="11" spans="1:5" ht="15.75">
      <c r="A11" s="20"/>
      <c r="B11" s="22"/>
      <c r="C11" s="21"/>
      <c r="D11" s="21"/>
      <c r="E11" s="21"/>
    </row>
    <row r="12" spans="1:5" ht="15.75">
      <c r="A12" s="20" t="s">
        <v>32</v>
      </c>
      <c r="B12" s="20"/>
      <c r="C12" s="21">
        <f>$C$36*B12/100</f>
        <v>0</v>
      </c>
      <c r="D12" s="21">
        <f>C12*0.5</f>
        <v>0</v>
      </c>
      <c r="E12" s="21">
        <f>C12*0.5</f>
        <v>0</v>
      </c>
    </row>
    <row r="13" spans="1:5" ht="15.75">
      <c r="A13" s="37" t="s">
        <v>1</v>
      </c>
      <c r="B13" s="20"/>
      <c r="C13" s="21"/>
      <c r="D13" s="21"/>
      <c r="E13" s="21"/>
    </row>
    <row r="14" spans="1:5" ht="15.75">
      <c r="A14" s="20" t="s">
        <v>2</v>
      </c>
      <c r="B14" s="20"/>
      <c r="C14" s="21">
        <f>$C$36*B14/100</f>
        <v>0</v>
      </c>
      <c r="D14" s="21">
        <f>C14*0.7</f>
        <v>0</v>
      </c>
      <c r="E14" s="21">
        <f>C14*0.3</f>
        <v>0</v>
      </c>
    </row>
    <row r="15" spans="1:5" ht="15.75">
      <c r="A15" s="20" t="s">
        <v>4</v>
      </c>
      <c r="B15" s="20"/>
      <c r="C15" s="21">
        <f>$C$36*B15/100</f>
        <v>0</v>
      </c>
      <c r="D15" s="21">
        <f>C15*0.7</f>
        <v>0</v>
      </c>
      <c r="E15" s="21">
        <f>C15*0.3</f>
        <v>0</v>
      </c>
    </row>
    <row r="16" spans="1:5" ht="15.75">
      <c r="A16" s="20" t="s">
        <v>38</v>
      </c>
      <c r="B16" s="20"/>
      <c r="C16" s="21">
        <f>$C$36*B16/100</f>
        <v>0</v>
      </c>
      <c r="D16" s="21">
        <f>C16*0.7</f>
        <v>0</v>
      </c>
      <c r="E16" s="21">
        <f>C16*0.3</f>
        <v>0</v>
      </c>
    </row>
    <row r="17" spans="1:5" ht="15.75">
      <c r="A17" s="22" t="s">
        <v>84</v>
      </c>
      <c r="B17" s="20"/>
      <c r="C17" s="21"/>
      <c r="D17" s="21"/>
      <c r="E17" s="21"/>
    </row>
    <row r="18" spans="1:5" ht="15.75">
      <c r="A18" s="20" t="s">
        <v>40</v>
      </c>
      <c r="B18" s="20"/>
      <c r="C18" s="21">
        <f>$C$36*B18/100</f>
        <v>0</v>
      </c>
      <c r="D18" s="21">
        <f>C18*0.6</f>
        <v>0</v>
      </c>
      <c r="E18" s="21">
        <f>C18*0.4</f>
        <v>0</v>
      </c>
    </row>
    <row r="19" spans="1:5" ht="15.75">
      <c r="A19" s="20" t="s">
        <v>128</v>
      </c>
      <c r="B19" s="20"/>
      <c r="C19" s="21">
        <f>$C$36*B19/100</f>
        <v>0</v>
      </c>
      <c r="D19" s="21">
        <f>C19*0.6</f>
        <v>0</v>
      </c>
      <c r="E19" s="21">
        <f>C19*0.4</f>
        <v>0</v>
      </c>
    </row>
    <row r="20" spans="1:5" ht="15.75">
      <c r="A20" s="20" t="s">
        <v>82</v>
      </c>
      <c r="B20" s="20"/>
      <c r="C20" s="21">
        <f>$C$36*B20/100</f>
        <v>0</v>
      </c>
      <c r="D20" s="21">
        <f>C20*0.7</f>
        <v>0</v>
      </c>
      <c r="E20" s="21">
        <f>C20*0.3</f>
        <v>0</v>
      </c>
    </row>
    <row r="21" spans="1:5" ht="15.75">
      <c r="A21" s="20" t="s">
        <v>13</v>
      </c>
      <c r="B21" s="20"/>
      <c r="C21" s="21">
        <f>$C$36*B21/100</f>
        <v>0</v>
      </c>
      <c r="D21" s="21">
        <f>C21*0.7</f>
        <v>0</v>
      </c>
      <c r="E21" s="21">
        <f>C21*0.3</f>
        <v>0</v>
      </c>
    </row>
    <row r="22" spans="1:5" ht="15.75">
      <c r="A22" s="37" t="s">
        <v>85</v>
      </c>
      <c r="B22" s="20"/>
      <c r="C22" s="21"/>
      <c r="D22" s="21"/>
      <c r="E22" s="21"/>
    </row>
    <row r="23" spans="1:5" ht="15.75">
      <c r="A23" s="20" t="s">
        <v>9</v>
      </c>
      <c r="B23" s="20"/>
      <c r="C23" s="21">
        <f>$C$36*B23/100</f>
        <v>0</v>
      </c>
      <c r="D23" s="21">
        <f>C23*0.6</f>
        <v>0</v>
      </c>
      <c r="E23" s="21">
        <f>C23*0.4</f>
        <v>0</v>
      </c>
    </row>
    <row r="24" spans="1:5" ht="15.75">
      <c r="A24" s="20" t="s">
        <v>86</v>
      </c>
      <c r="B24" s="20"/>
      <c r="C24" s="21">
        <f>$C$36*B24/100</f>
        <v>0</v>
      </c>
      <c r="D24" s="21">
        <f>C24*0.6</f>
        <v>0</v>
      </c>
      <c r="E24" s="21">
        <f>C24*0.4</f>
        <v>0</v>
      </c>
    </row>
    <row r="25" spans="1:5" ht="15.75">
      <c r="A25" s="20" t="s">
        <v>7</v>
      </c>
      <c r="B25" s="20"/>
      <c r="C25" s="21">
        <f>$C$36*B25/100</f>
        <v>0</v>
      </c>
      <c r="D25" s="21">
        <f>C25*0.6</f>
        <v>0</v>
      </c>
      <c r="E25" s="21">
        <f>C25*0.4</f>
        <v>0</v>
      </c>
    </row>
    <row r="26" spans="1:5" ht="15.75">
      <c r="A26" s="20" t="s">
        <v>8</v>
      </c>
      <c r="B26" s="20"/>
      <c r="C26" s="21">
        <f>$C$36*B26/100</f>
        <v>0</v>
      </c>
      <c r="D26" s="21">
        <f>C26*0.7</f>
        <v>0</v>
      </c>
      <c r="E26" s="21">
        <f>C26*0.3</f>
        <v>0</v>
      </c>
    </row>
    <row r="27" spans="1:5" ht="15.75">
      <c r="A27" s="20" t="s">
        <v>42</v>
      </c>
      <c r="B27" s="20"/>
      <c r="C27" s="21">
        <f>$C$36*B27/100</f>
        <v>0</v>
      </c>
      <c r="D27" s="21">
        <f>C27*0.7</f>
        <v>0</v>
      </c>
      <c r="E27" s="21">
        <f>C27*0.3</f>
        <v>0</v>
      </c>
    </row>
    <row r="28" spans="1:5" ht="15.75">
      <c r="A28" s="19" t="s">
        <v>5</v>
      </c>
      <c r="B28" s="20"/>
      <c r="C28" s="21"/>
      <c r="D28" s="21"/>
      <c r="E28" s="21"/>
    </row>
    <row r="29" spans="1:5" ht="15.75">
      <c r="A29" s="20" t="s">
        <v>14</v>
      </c>
      <c r="B29" s="20"/>
      <c r="C29" s="21">
        <f>$C$36*B29/100</f>
        <v>0</v>
      </c>
      <c r="D29" s="21">
        <f>C29*0.6</f>
        <v>0</v>
      </c>
      <c r="E29" s="21">
        <f>C29*0.4</f>
        <v>0</v>
      </c>
    </row>
    <row r="30" spans="1:5" ht="15.75">
      <c r="A30" s="20" t="s">
        <v>15</v>
      </c>
      <c r="B30" s="20"/>
      <c r="C30" s="21">
        <f>$C$36*B30/100</f>
        <v>0</v>
      </c>
      <c r="D30" s="21">
        <f>C30*0.6</f>
        <v>0</v>
      </c>
      <c r="E30" s="21">
        <f>C30*0.4</f>
        <v>0</v>
      </c>
    </row>
    <row r="31" spans="1:5" ht="15.75">
      <c r="A31" s="20" t="s">
        <v>16</v>
      </c>
      <c r="B31" s="20"/>
      <c r="C31" s="21">
        <f>$C$36*B31/100</f>
        <v>0</v>
      </c>
      <c r="D31" s="21">
        <f>C31*0.7</f>
        <v>0</v>
      </c>
      <c r="E31" s="21">
        <f>C31*0.3</f>
        <v>0</v>
      </c>
    </row>
    <row r="32" spans="1:5" ht="15.75">
      <c r="A32" s="20" t="s">
        <v>26</v>
      </c>
      <c r="B32" s="20"/>
      <c r="C32" s="21">
        <f>$C$36*B32/100</f>
        <v>0</v>
      </c>
      <c r="D32" s="21">
        <f>C32*0.7</f>
        <v>0</v>
      </c>
      <c r="E32" s="21">
        <f>C32*0.3</f>
        <v>0</v>
      </c>
    </row>
    <row r="33" spans="1:5" ht="15.75">
      <c r="A33" s="19" t="s">
        <v>10</v>
      </c>
      <c r="B33" s="20"/>
      <c r="C33" s="21"/>
      <c r="D33" s="21"/>
      <c r="E33" s="21"/>
    </row>
    <row r="34" spans="1:5" ht="15.75">
      <c r="A34" s="20" t="s">
        <v>11</v>
      </c>
      <c r="B34" s="20"/>
      <c r="C34" s="21">
        <f>$C$36*B34/100</f>
        <v>0</v>
      </c>
      <c r="D34" s="21">
        <f>C34*0.65</f>
        <v>0</v>
      </c>
      <c r="E34" s="21">
        <f>C34*0.35</f>
        <v>0</v>
      </c>
    </row>
    <row r="35" spans="1:5" ht="32.25" thickBot="1">
      <c r="A35" s="38" t="s">
        <v>64</v>
      </c>
      <c r="B35" s="23"/>
      <c r="C35" s="24">
        <f>$C$36*B35/100</f>
        <v>0</v>
      </c>
      <c r="D35" s="24">
        <f>C35*0.65</f>
        <v>0</v>
      </c>
      <c r="E35" s="24">
        <f>C35*0.35</f>
        <v>0</v>
      </c>
    </row>
    <row r="36" spans="1:5" ht="15.75">
      <c r="A36" s="25" t="s">
        <v>6</v>
      </c>
      <c r="B36" s="26">
        <f>SUM(B9:B35)</f>
        <v>0</v>
      </c>
      <c r="C36" s="27">
        <f>D43+D47</f>
        <v>0</v>
      </c>
      <c r="D36" s="28">
        <f>SUM(D9:D35)</f>
        <v>0</v>
      </c>
      <c r="E36" s="29">
        <f>SUM(E9:E35)</f>
        <v>0</v>
      </c>
    </row>
    <row r="37" spans="1:5" ht="15.75">
      <c r="A37" s="30"/>
      <c r="B37" s="20"/>
      <c r="C37" s="31" t="s">
        <v>31</v>
      </c>
      <c r="D37" s="20"/>
      <c r="E37" s="32"/>
    </row>
    <row r="38" spans="1:5" ht="16.5" thickBot="1">
      <c r="A38" s="33"/>
      <c r="B38" s="34"/>
      <c r="C38" s="35">
        <f>1.27*C36</f>
        <v>0</v>
      </c>
      <c r="D38" s="34"/>
      <c r="E38" s="36"/>
    </row>
    <row r="40" spans="3:5" ht="15">
      <c r="C40" s="99" t="s">
        <v>125</v>
      </c>
      <c r="D40" s="82"/>
      <c r="E40" s="82"/>
    </row>
    <row r="41" spans="3:5" ht="15">
      <c r="C41" s="82" t="s">
        <v>74</v>
      </c>
      <c r="D41" s="91">
        <v>200.49</v>
      </c>
      <c r="E41" s="82" t="s">
        <v>80</v>
      </c>
    </row>
    <row r="42" spans="3:5" ht="15">
      <c r="C42" s="82" t="s">
        <v>119</v>
      </c>
      <c r="D42" s="94"/>
      <c r="E42" s="82" t="s">
        <v>116</v>
      </c>
    </row>
    <row r="43" spans="3:5" ht="15">
      <c r="C43" s="82"/>
      <c r="D43" s="92">
        <f>D41*D42</f>
        <v>0</v>
      </c>
      <c r="E43" s="82" t="s">
        <v>117</v>
      </c>
    </row>
    <row r="44" spans="3:5" ht="15">
      <c r="C44" s="99" t="s">
        <v>126</v>
      </c>
      <c r="D44" s="82"/>
      <c r="E44" s="82"/>
    </row>
    <row r="45" spans="3:5" ht="15">
      <c r="C45" s="82" t="s">
        <v>127</v>
      </c>
      <c r="D45" s="91">
        <v>198</v>
      </c>
      <c r="E45" s="82" t="s">
        <v>80</v>
      </c>
    </row>
    <row r="46" spans="3:5" ht="15">
      <c r="C46" s="82" t="s">
        <v>119</v>
      </c>
      <c r="D46" s="94"/>
      <c r="E46" s="82" t="s">
        <v>116</v>
      </c>
    </row>
    <row r="47" spans="3:5" ht="15">
      <c r="C47" s="82"/>
      <c r="D47" s="92">
        <f>D45*D46</f>
        <v>0</v>
      </c>
      <c r="E47" s="82" t="s">
        <v>117</v>
      </c>
    </row>
  </sheetData>
  <sheetProtection/>
  <printOptions/>
  <pageMargins left="0.7" right="0.7" top="0.75" bottom="0.75" header="0.3" footer="0.3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75" zoomScaleSheetLayoutView="75" zoomScalePageLayoutView="0" workbookViewId="0" topLeftCell="A10">
      <selection activeCell="I19" sqref="I19"/>
    </sheetView>
  </sheetViews>
  <sheetFormatPr defaultColWidth="9.00390625" defaultRowHeight="12.75"/>
  <cols>
    <col min="1" max="1" width="48.75390625" style="8" customWidth="1"/>
    <col min="2" max="2" width="5.125" style="8" bestFit="1" customWidth="1"/>
    <col min="3" max="3" width="16.125" style="8" customWidth="1"/>
    <col min="4" max="4" width="16.375" style="8" bestFit="1" customWidth="1"/>
    <col min="5" max="5" width="15.75390625" style="8" customWidth="1"/>
    <col min="6" max="6" width="14.75390625" style="0" hidden="1" customWidth="1"/>
    <col min="7" max="7" width="13.00390625" style="8" customWidth="1"/>
    <col min="8" max="9" width="9.125" style="8" customWidth="1"/>
  </cols>
  <sheetData>
    <row r="1" spans="1:2" ht="18.75">
      <c r="A1" s="7" t="s">
        <v>29</v>
      </c>
      <c r="B1" s="7"/>
    </row>
    <row r="2" spans="1:7" ht="18.75">
      <c r="A2" s="77" t="s">
        <v>105</v>
      </c>
      <c r="B2" s="7"/>
      <c r="G2" s="8" t="s">
        <v>135</v>
      </c>
    </row>
    <row r="3" spans="1:8" ht="15.75">
      <c r="A3" s="51" t="s">
        <v>70</v>
      </c>
      <c r="B3" s="9"/>
      <c r="C3" s="9"/>
      <c r="D3" s="9"/>
      <c r="E3" s="9"/>
      <c r="G3" s="8" t="s">
        <v>133</v>
      </c>
      <c r="H3" s="8" t="s">
        <v>134</v>
      </c>
    </row>
    <row r="4" spans="1:8" ht="15.75">
      <c r="A4" s="76" t="s">
        <v>138</v>
      </c>
      <c r="B4" s="9"/>
      <c r="C4" s="9"/>
      <c r="D4" s="9"/>
      <c r="E4" s="9"/>
      <c r="G4" s="109">
        <v>506</v>
      </c>
      <c r="H4" s="8">
        <v>491.02</v>
      </c>
    </row>
    <row r="5" spans="1:5" ht="15.75">
      <c r="A5" s="76" t="s">
        <v>106</v>
      </c>
      <c r="B5" s="9"/>
      <c r="C5" s="9"/>
      <c r="D5" s="9"/>
      <c r="E5" s="9"/>
    </row>
    <row r="6" spans="1:5" ht="15.75">
      <c r="A6" s="77" t="s">
        <v>94</v>
      </c>
      <c r="B6" s="9"/>
      <c r="C6" s="9"/>
      <c r="D6" s="9"/>
      <c r="E6" s="9"/>
    </row>
    <row r="7" spans="1:9" s="6" customFormat="1" ht="51.75">
      <c r="A7" s="17" t="s">
        <v>0</v>
      </c>
      <c r="B7" s="17"/>
      <c r="C7" s="18" t="s">
        <v>12</v>
      </c>
      <c r="D7" s="18" t="s">
        <v>19</v>
      </c>
      <c r="E7" s="18" t="s">
        <v>20</v>
      </c>
      <c r="F7" s="1" t="s">
        <v>21</v>
      </c>
      <c r="G7" s="61"/>
      <c r="H7" s="61"/>
      <c r="I7" s="61"/>
    </row>
    <row r="8" spans="1:6" ht="15.75">
      <c r="A8" s="37" t="s">
        <v>59</v>
      </c>
      <c r="B8" s="22"/>
      <c r="C8" s="22"/>
      <c r="D8" s="20"/>
      <c r="E8" s="20"/>
      <c r="F8" s="2"/>
    </row>
    <row r="9" spans="1:6" ht="15.75">
      <c r="A9" s="44" t="s">
        <v>54</v>
      </c>
      <c r="B9" s="20"/>
      <c r="C9" s="21"/>
      <c r="D9" s="21">
        <f>C9*0</f>
        <v>0</v>
      </c>
      <c r="E9" s="21">
        <f>C9*1</f>
        <v>0</v>
      </c>
      <c r="F9" s="2" t="s">
        <v>44</v>
      </c>
    </row>
    <row r="10" spans="1:6" ht="15.75">
      <c r="A10" s="20" t="s">
        <v>25</v>
      </c>
      <c r="B10" s="20"/>
      <c r="C10" s="21"/>
      <c r="D10" s="21">
        <f>C10*0</f>
        <v>0</v>
      </c>
      <c r="E10" s="21">
        <f>C10*1</f>
        <v>0</v>
      </c>
      <c r="F10" s="2" t="s">
        <v>44</v>
      </c>
    </row>
    <row r="11" spans="1:6" ht="15.75">
      <c r="A11" s="20"/>
      <c r="B11" s="22"/>
      <c r="C11" s="21"/>
      <c r="D11" s="21"/>
      <c r="E11" s="21"/>
      <c r="F11" s="2"/>
    </row>
    <row r="12" spans="1:6" ht="15.75">
      <c r="A12" s="20" t="s">
        <v>32</v>
      </c>
      <c r="B12" s="20"/>
      <c r="C12" s="21"/>
      <c r="D12" s="21">
        <f>C12*0.5</f>
        <v>0</v>
      </c>
      <c r="E12" s="21">
        <f>C12*0.5</f>
        <v>0</v>
      </c>
      <c r="F12" s="2" t="s">
        <v>44</v>
      </c>
    </row>
    <row r="13" spans="1:6" ht="15.75">
      <c r="A13" s="37" t="s">
        <v>1</v>
      </c>
      <c r="B13" s="20"/>
      <c r="C13" s="21"/>
      <c r="D13" s="21"/>
      <c r="E13" s="21"/>
      <c r="F13" s="2"/>
    </row>
    <row r="14" spans="1:6" ht="15.75">
      <c r="A14" s="20" t="s">
        <v>37</v>
      </c>
      <c r="B14" s="20"/>
      <c r="C14" s="21">
        <f>$C$36*B14/100</f>
        <v>0</v>
      </c>
      <c r="D14" s="21">
        <f>C14*0.7</f>
        <v>0</v>
      </c>
      <c r="E14" s="21">
        <f>C14*0.3</f>
        <v>0</v>
      </c>
      <c r="F14" s="2" t="s">
        <v>44</v>
      </c>
    </row>
    <row r="15" spans="1:6" ht="15.75">
      <c r="A15" s="20" t="s">
        <v>4</v>
      </c>
      <c r="B15" s="20"/>
      <c r="C15" s="21">
        <f>$C$36*B15/100</f>
        <v>0</v>
      </c>
      <c r="D15" s="21">
        <f>C15*0.7</f>
        <v>0</v>
      </c>
      <c r="E15" s="21">
        <f>C15*0.3</f>
        <v>0</v>
      </c>
      <c r="F15" s="2" t="s">
        <v>44</v>
      </c>
    </row>
    <row r="16" spans="1:6" ht="15.75">
      <c r="A16" s="20" t="s">
        <v>38</v>
      </c>
      <c r="B16" s="20"/>
      <c r="C16" s="21">
        <f>$C$36*B16/100</f>
        <v>0</v>
      </c>
      <c r="D16" s="21">
        <f>C16*0.7</f>
        <v>0</v>
      </c>
      <c r="E16" s="21">
        <f>C16*0.3</f>
        <v>0</v>
      </c>
      <c r="F16" s="2" t="s">
        <v>44</v>
      </c>
    </row>
    <row r="17" spans="1:6" ht="15.75">
      <c r="A17" s="22" t="s">
        <v>84</v>
      </c>
      <c r="B17" s="20"/>
      <c r="C17" s="21"/>
      <c r="D17" s="21"/>
      <c r="E17" s="21"/>
      <c r="F17" s="2"/>
    </row>
    <row r="18" spans="1:6" ht="15.75">
      <c r="A18" s="20" t="s">
        <v>40</v>
      </c>
      <c r="B18" s="20"/>
      <c r="C18" s="21">
        <f>$C$36*B18/100</f>
        <v>0</v>
      </c>
      <c r="D18" s="21">
        <f>C18*0.6</f>
        <v>0</v>
      </c>
      <c r="E18" s="21">
        <f>C18*0.4</f>
        <v>0</v>
      </c>
      <c r="F18" s="2" t="s">
        <v>22</v>
      </c>
    </row>
    <row r="19" spans="1:6" ht="15.75">
      <c r="A19" s="20" t="s">
        <v>82</v>
      </c>
      <c r="B19" s="20"/>
      <c r="C19" s="21">
        <f>$C$36*B19/100</f>
        <v>0</v>
      </c>
      <c r="D19" s="21">
        <f>C19*0.7</f>
        <v>0</v>
      </c>
      <c r="E19" s="21">
        <f>C19*0.3</f>
        <v>0</v>
      </c>
      <c r="F19" s="2" t="s">
        <v>22</v>
      </c>
    </row>
    <row r="20" spans="1:6" ht="15.75">
      <c r="A20" s="20" t="s">
        <v>13</v>
      </c>
      <c r="B20" s="20"/>
      <c r="C20" s="21">
        <f>$C$36*B20/100</f>
        <v>0</v>
      </c>
      <c r="D20" s="21">
        <f>C20*0.7</f>
        <v>0</v>
      </c>
      <c r="E20" s="21">
        <f>C20*0.3</f>
        <v>0</v>
      </c>
      <c r="F20" s="2" t="s">
        <v>22</v>
      </c>
    </row>
    <row r="21" spans="1:6" ht="15.75">
      <c r="A21" s="37" t="s">
        <v>85</v>
      </c>
      <c r="B21" s="20"/>
      <c r="C21" s="21"/>
      <c r="D21" s="21"/>
      <c r="E21" s="21"/>
      <c r="F21" s="2"/>
    </row>
    <row r="22" spans="1:6" ht="15.75">
      <c r="A22" s="20" t="s">
        <v>9</v>
      </c>
      <c r="B22" s="20"/>
      <c r="C22" s="21">
        <f aca="true" t="shared" si="0" ref="C22:C27">$C$36*B22/100</f>
        <v>0</v>
      </c>
      <c r="D22" s="21">
        <f>C22*0.6</f>
        <v>0</v>
      </c>
      <c r="E22" s="21">
        <f>C22*0.4</f>
        <v>0</v>
      </c>
      <c r="F22" s="2" t="s">
        <v>22</v>
      </c>
    </row>
    <row r="23" spans="1:6" ht="15.75">
      <c r="A23" s="20" t="s">
        <v>86</v>
      </c>
      <c r="B23" s="20"/>
      <c r="C23" s="21">
        <f t="shared" si="0"/>
        <v>0</v>
      </c>
      <c r="D23" s="21">
        <f>C23*0.6</f>
        <v>0</v>
      </c>
      <c r="E23" s="21">
        <f>C23*0.4</f>
        <v>0</v>
      </c>
      <c r="F23" s="2"/>
    </row>
    <row r="24" spans="1:6" ht="15.75">
      <c r="A24" s="20" t="s">
        <v>7</v>
      </c>
      <c r="B24" s="20"/>
      <c r="C24" s="21">
        <f t="shared" si="0"/>
        <v>0</v>
      </c>
      <c r="D24" s="21">
        <f>C24*0.6</f>
        <v>0</v>
      </c>
      <c r="E24" s="21">
        <f>C24*0.4</f>
        <v>0</v>
      </c>
      <c r="F24" s="2" t="s">
        <v>22</v>
      </c>
    </row>
    <row r="25" spans="1:6" ht="15.75">
      <c r="A25" s="20" t="s">
        <v>8</v>
      </c>
      <c r="B25" s="20"/>
      <c r="C25" s="21">
        <f t="shared" si="0"/>
        <v>0</v>
      </c>
      <c r="D25" s="21">
        <f>C25*0.7</f>
        <v>0</v>
      </c>
      <c r="E25" s="21">
        <f>C25*0.3</f>
        <v>0</v>
      </c>
      <c r="F25" s="2" t="s">
        <v>22</v>
      </c>
    </row>
    <row r="26" spans="1:6" ht="15.75">
      <c r="A26" s="103" t="s">
        <v>42</v>
      </c>
      <c r="B26" s="103"/>
      <c r="C26" s="104">
        <f t="shared" si="0"/>
        <v>0</v>
      </c>
      <c r="D26" s="104">
        <f>C26*0.7</f>
        <v>0</v>
      </c>
      <c r="E26" s="104">
        <f>C26*0.3</f>
        <v>0</v>
      </c>
      <c r="F26" s="2"/>
    </row>
    <row r="27" spans="1:6" ht="15.75">
      <c r="A27" s="103" t="s">
        <v>161</v>
      </c>
      <c r="B27" s="103"/>
      <c r="C27" s="104">
        <f t="shared" si="0"/>
        <v>0</v>
      </c>
      <c r="D27" s="104">
        <f>C27*0.7</f>
        <v>0</v>
      </c>
      <c r="E27" s="104">
        <f>C27*0.3</f>
        <v>0</v>
      </c>
      <c r="F27" s="2"/>
    </row>
    <row r="28" spans="1:6" ht="15.75">
      <c r="A28" s="19" t="s">
        <v>5</v>
      </c>
      <c r="B28" s="20"/>
      <c r="C28" s="21"/>
      <c r="D28" s="21"/>
      <c r="E28" s="21"/>
      <c r="F28" s="2"/>
    </row>
    <row r="29" spans="1:6" ht="15.75">
      <c r="A29" s="20" t="s">
        <v>14</v>
      </c>
      <c r="B29" s="20"/>
      <c r="C29" s="21">
        <f>$C$36*B29/100</f>
        <v>0</v>
      </c>
      <c r="D29" s="21">
        <f>C29*0.6</f>
        <v>0</v>
      </c>
      <c r="E29" s="21">
        <f>C29*0.4</f>
        <v>0</v>
      </c>
      <c r="F29" s="2" t="s">
        <v>22</v>
      </c>
    </row>
    <row r="30" spans="1:6" ht="15.75">
      <c r="A30" s="20" t="s">
        <v>15</v>
      </c>
      <c r="B30" s="20"/>
      <c r="C30" s="21">
        <f>$C$36*B30/100</f>
        <v>0</v>
      </c>
      <c r="D30" s="21">
        <f>C30*0.6</f>
        <v>0</v>
      </c>
      <c r="E30" s="21">
        <f>C30*0.4</f>
        <v>0</v>
      </c>
      <c r="F30" s="2" t="s">
        <v>22</v>
      </c>
    </row>
    <row r="31" spans="1:6" ht="15.75">
      <c r="A31" s="20" t="s">
        <v>16</v>
      </c>
      <c r="B31" s="20"/>
      <c r="C31" s="21">
        <f>$C$36*B31/100</f>
        <v>0</v>
      </c>
      <c r="D31" s="21">
        <f>C31*0.7</f>
        <v>0</v>
      </c>
      <c r="E31" s="21">
        <f>C31*0.3</f>
        <v>0</v>
      </c>
      <c r="F31" s="2" t="s">
        <v>22</v>
      </c>
    </row>
    <row r="32" spans="1:6" ht="15.75">
      <c r="A32" s="20" t="s">
        <v>26</v>
      </c>
      <c r="B32" s="20"/>
      <c r="C32" s="21">
        <f>$C$36*B32/100</f>
        <v>0</v>
      </c>
      <c r="D32" s="21">
        <f>C32*0.7</f>
        <v>0</v>
      </c>
      <c r="E32" s="21">
        <f>C32*0.3</f>
        <v>0</v>
      </c>
      <c r="F32" s="2" t="s">
        <v>22</v>
      </c>
    </row>
    <row r="33" spans="1:6" ht="15.75">
      <c r="A33" s="19" t="s">
        <v>10</v>
      </c>
      <c r="B33" s="20"/>
      <c r="C33" s="21"/>
      <c r="D33" s="21"/>
      <c r="E33" s="21"/>
      <c r="F33" s="2"/>
    </row>
    <row r="34" spans="1:6" ht="15.75">
      <c r="A34" s="20" t="s">
        <v>11</v>
      </c>
      <c r="B34" s="20"/>
      <c r="C34" s="21">
        <f>$C$36*B34/100</f>
        <v>0</v>
      </c>
      <c r="D34" s="21">
        <f>C34*0.65</f>
        <v>0</v>
      </c>
      <c r="E34" s="21">
        <f>C34*0.35</f>
        <v>0</v>
      </c>
      <c r="F34" s="2" t="s">
        <v>22</v>
      </c>
    </row>
    <row r="35" spans="1:6" ht="32.25" thickBot="1">
      <c r="A35" s="38" t="s">
        <v>64</v>
      </c>
      <c r="B35" s="23"/>
      <c r="C35" s="24">
        <f>$C$36*B35/100</f>
        <v>0</v>
      </c>
      <c r="D35" s="24">
        <f>C35*0.65</f>
        <v>0</v>
      </c>
      <c r="E35" s="24">
        <f>C35*0.35</f>
        <v>0</v>
      </c>
      <c r="F35" s="2" t="s">
        <v>22</v>
      </c>
    </row>
    <row r="36" spans="1:6" ht="15.75">
      <c r="A36" s="25" t="s">
        <v>6</v>
      </c>
      <c r="B36" s="26">
        <f>SUM(B9:B35)</f>
        <v>0</v>
      </c>
      <c r="C36" s="27">
        <f>D42</f>
        <v>0</v>
      </c>
      <c r="D36" s="28">
        <f>SUM(D9:D35)</f>
        <v>0</v>
      </c>
      <c r="E36" s="29">
        <f>SUM(E9:E35)</f>
        <v>0</v>
      </c>
      <c r="F36" s="3"/>
    </row>
    <row r="37" spans="1:6" ht="15.75">
      <c r="A37" s="30"/>
      <c r="B37" s="20"/>
      <c r="C37" s="31" t="s">
        <v>31</v>
      </c>
      <c r="D37" s="20"/>
      <c r="E37" s="32"/>
      <c r="F37" s="4"/>
    </row>
    <row r="38" spans="1:6" ht="16.5" thickBot="1">
      <c r="A38" s="33"/>
      <c r="B38" s="34"/>
      <c r="C38" s="35">
        <f>1.27*C36</f>
        <v>0</v>
      </c>
      <c r="D38" s="34"/>
      <c r="E38" s="36"/>
      <c r="F38" s="4"/>
    </row>
    <row r="39" ht="12.75">
      <c r="G39" s="8" t="s">
        <v>127</v>
      </c>
    </row>
    <row r="40" spans="3:8" ht="15">
      <c r="C40" s="83" t="s">
        <v>129</v>
      </c>
      <c r="D40" s="91">
        <v>491.02</v>
      </c>
      <c r="E40" s="82" t="s">
        <v>80</v>
      </c>
      <c r="G40" s="8">
        <v>685</v>
      </c>
      <c r="H40" s="8" t="s">
        <v>80</v>
      </c>
    </row>
    <row r="41" spans="3:5" ht="15">
      <c r="C41" s="83" t="s">
        <v>119</v>
      </c>
      <c r="D41" s="93"/>
      <c r="E41" s="82" t="s">
        <v>116</v>
      </c>
    </row>
    <row r="42" spans="3:5" ht="15">
      <c r="C42" s="82"/>
      <c r="D42" s="92">
        <f>D40*D41</f>
        <v>0</v>
      </c>
      <c r="E42" s="82" t="s">
        <v>117</v>
      </c>
    </row>
    <row r="44" spans="1:3" ht="12.75">
      <c r="A44" s="63" t="s">
        <v>155</v>
      </c>
      <c r="B44" s="123">
        <v>1</v>
      </c>
      <c r="C44" s="12">
        <f>(C36*B44)/100</f>
        <v>0</v>
      </c>
    </row>
    <row r="45" spans="1:3" ht="12.75">
      <c r="A45" s="63" t="s">
        <v>154</v>
      </c>
      <c r="B45" s="123">
        <v>99</v>
      </c>
      <c r="C45" s="12">
        <f>C36-C44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75" zoomScaleSheetLayoutView="75" zoomScalePageLayoutView="0" workbookViewId="0" topLeftCell="A8">
      <selection activeCell="L12" sqref="L12"/>
    </sheetView>
  </sheetViews>
  <sheetFormatPr defaultColWidth="9.00390625" defaultRowHeight="12.75"/>
  <cols>
    <col min="1" max="1" width="48.75390625" style="8" customWidth="1"/>
    <col min="2" max="2" width="5.375" style="8" customWidth="1"/>
    <col min="3" max="3" width="16.875" style="8" customWidth="1"/>
    <col min="4" max="4" width="16.125" style="8" bestFit="1" customWidth="1"/>
    <col min="5" max="5" width="15.625" style="8" bestFit="1" customWidth="1"/>
  </cols>
  <sheetData>
    <row r="1" spans="1:2" ht="18.75">
      <c r="A1" s="7" t="s">
        <v>29</v>
      </c>
      <c r="B1" s="7"/>
    </row>
    <row r="2" spans="1:2" ht="18.75">
      <c r="A2" s="9" t="s">
        <v>46</v>
      </c>
      <c r="B2" s="7"/>
    </row>
    <row r="3" ht="12.75">
      <c r="A3" s="10"/>
    </row>
    <row r="4" ht="12.75">
      <c r="A4" s="11"/>
    </row>
    <row r="6" spans="1:5" s="6" customFormat="1" ht="47.25">
      <c r="A6" s="17" t="s">
        <v>0</v>
      </c>
      <c r="B6" s="17"/>
      <c r="C6" s="18" t="s">
        <v>12</v>
      </c>
      <c r="D6" s="18" t="s">
        <v>19</v>
      </c>
      <c r="E6" s="18" t="s">
        <v>20</v>
      </c>
    </row>
    <row r="7" spans="1:5" ht="15.75">
      <c r="A7" s="72" t="s">
        <v>59</v>
      </c>
      <c r="B7" s="73"/>
      <c r="C7" s="73"/>
      <c r="D7" s="74"/>
      <c r="E7" s="74"/>
    </row>
    <row r="8" spans="1:5" ht="15.75">
      <c r="A8" s="20" t="s">
        <v>54</v>
      </c>
      <c r="B8" s="20"/>
      <c r="C8" s="21">
        <f>$C$25*B8/100</f>
        <v>0</v>
      </c>
      <c r="D8" s="21">
        <f>C8*0</f>
        <v>0</v>
      </c>
      <c r="E8" s="21">
        <f>C8*1</f>
        <v>0</v>
      </c>
    </row>
    <row r="9" spans="1:5" ht="15.75">
      <c r="A9" s="20" t="s">
        <v>25</v>
      </c>
      <c r="B9" s="20"/>
      <c r="C9" s="21">
        <f>$C$25*B9/100</f>
        <v>0</v>
      </c>
      <c r="D9" s="21">
        <f>C9*0</f>
        <v>0</v>
      </c>
      <c r="E9" s="21">
        <f>C9*1</f>
        <v>0</v>
      </c>
    </row>
    <row r="10" spans="1:5" ht="15.75">
      <c r="A10" s="20"/>
      <c r="B10" s="22"/>
      <c r="C10" s="21"/>
      <c r="D10" s="21"/>
      <c r="E10" s="21"/>
    </row>
    <row r="11" spans="1:5" ht="15.75">
      <c r="A11" s="20" t="s">
        <v>32</v>
      </c>
      <c r="B11" s="20"/>
      <c r="C11" s="21">
        <f>$C$25*B11/100</f>
        <v>0</v>
      </c>
      <c r="D11" s="21">
        <f>C11*0.5</f>
        <v>0</v>
      </c>
      <c r="E11" s="21">
        <f>C11*0.5</f>
        <v>0</v>
      </c>
    </row>
    <row r="12" spans="1:5" ht="15.75">
      <c r="A12" s="72" t="s">
        <v>52</v>
      </c>
      <c r="B12" s="74"/>
      <c r="C12" s="75"/>
      <c r="D12" s="75"/>
      <c r="E12" s="75"/>
    </row>
    <row r="13" spans="1:5" ht="15.75">
      <c r="A13" s="20" t="s">
        <v>14</v>
      </c>
      <c r="B13" s="20"/>
      <c r="C13" s="21">
        <f aca="true" t="shared" si="0" ref="C13:C18">$C$25*B13/100</f>
        <v>0</v>
      </c>
      <c r="D13" s="21">
        <f>C13*0.7</f>
        <v>0</v>
      </c>
      <c r="E13" s="21">
        <f>C13*0.3</f>
        <v>0</v>
      </c>
    </row>
    <row r="14" spans="1:5" ht="15.75">
      <c r="A14" s="20" t="s">
        <v>48</v>
      </c>
      <c r="B14" s="20"/>
      <c r="C14" s="21">
        <f t="shared" si="0"/>
        <v>0</v>
      </c>
      <c r="D14" s="21">
        <f>C14*0.7</f>
        <v>0</v>
      </c>
      <c r="E14" s="21">
        <f>C14*0.3</f>
        <v>0</v>
      </c>
    </row>
    <row r="15" spans="1:5" ht="15.75">
      <c r="A15" s="20" t="s">
        <v>56</v>
      </c>
      <c r="B15" s="20"/>
      <c r="C15" s="21">
        <f t="shared" si="0"/>
        <v>0</v>
      </c>
      <c r="D15" s="21">
        <f>C15*0.7</f>
        <v>0</v>
      </c>
      <c r="E15" s="21">
        <f>C15*0.3</f>
        <v>0</v>
      </c>
    </row>
    <row r="16" spans="1:5" ht="15.75">
      <c r="A16" s="20" t="s">
        <v>47</v>
      </c>
      <c r="B16" s="20"/>
      <c r="C16" s="21">
        <f t="shared" si="0"/>
        <v>0</v>
      </c>
      <c r="D16" s="21">
        <f>C16*0.7</f>
        <v>0</v>
      </c>
      <c r="E16" s="21">
        <f>C16*0.3</f>
        <v>0</v>
      </c>
    </row>
    <row r="17" spans="1:5" ht="15.75">
      <c r="A17" s="20" t="s">
        <v>49</v>
      </c>
      <c r="B17" s="20"/>
      <c r="C17" s="21">
        <f t="shared" si="0"/>
        <v>0</v>
      </c>
      <c r="D17" s="21">
        <f>C17*0</f>
        <v>0</v>
      </c>
      <c r="E17" s="21">
        <f>C17*1</f>
        <v>0</v>
      </c>
    </row>
    <row r="18" spans="1:5" ht="15.75">
      <c r="A18" s="20" t="s">
        <v>75</v>
      </c>
      <c r="B18" s="20"/>
      <c r="C18" s="21">
        <f t="shared" si="0"/>
        <v>0</v>
      </c>
      <c r="D18" s="21">
        <f>C18*0.6</f>
        <v>0</v>
      </c>
      <c r="E18" s="21">
        <f>C18*0.4</f>
        <v>0</v>
      </c>
    </row>
    <row r="19" spans="1:5" ht="15.75">
      <c r="A19" s="73" t="s">
        <v>50</v>
      </c>
      <c r="B19" s="74"/>
      <c r="C19" s="75"/>
      <c r="D19" s="75"/>
      <c r="E19" s="75"/>
    </row>
    <row r="20" spans="1:5" ht="15.75">
      <c r="A20" s="20" t="s">
        <v>51</v>
      </c>
      <c r="B20" s="20"/>
      <c r="C20" s="21">
        <f>$C$25*B20/100</f>
        <v>0</v>
      </c>
      <c r="D20" s="21">
        <f>C20*0.6</f>
        <v>0</v>
      </c>
      <c r="E20" s="21">
        <f>C20*0.4</f>
        <v>0</v>
      </c>
    </row>
    <row r="21" spans="1:5" ht="15.75">
      <c r="A21" s="20" t="s">
        <v>53</v>
      </c>
      <c r="B21" s="20"/>
      <c r="C21" s="21">
        <f>$C$25*B21/100</f>
        <v>0</v>
      </c>
      <c r="D21" s="21">
        <f>C21*0.7</f>
        <v>0</v>
      </c>
      <c r="E21" s="21">
        <f>C21*0.3</f>
        <v>0</v>
      </c>
    </row>
    <row r="22" spans="1:5" ht="15.75">
      <c r="A22" s="72" t="s">
        <v>55</v>
      </c>
      <c r="B22" s="74"/>
      <c r="C22" s="75"/>
      <c r="D22" s="75"/>
      <c r="E22" s="75"/>
    </row>
    <row r="23" spans="1:5" ht="15.75">
      <c r="A23" s="20" t="s">
        <v>111</v>
      </c>
      <c r="B23" s="20"/>
      <c r="C23" s="21">
        <f>$C$25*B23/100</f>
        <v>0</v>
      </c>
      <c r="D23" s="21">
        <f>C23*0.6</f>
        <v>0</v>
      </c>
      <c r="E23" s="21">
        <f>C23*0.4</f>
        <v>0</v>
      </c>
    </row>
    <row r="24" spans="1:5" ht="16.5" thickBot="1">
      <c r="A24" s="23" t="s">
        <v>71</v>
      </c>
      <c r="B24" s="23"/>
      <c r="C24" s="24">
        <f>$C$25*B24/100</f>
        <v>0</v>
      </c>
      <c r="D24" s="24">
        <f>C24*0.7</f>
        <v>0</v>
      </c>
      <c r="E24" s="24">
        <f>C24*0.3</f>
        <v>0</v>
      </c>
    </row>
    <row r="25" spans="1:5" ht="15.75">
      <c r="A25" s="25" t="s">
        <v>6</v>
      </c>
      <c r="B25" s="26">
        <f>SUM(B8:B24)</f>
        <v>0</v>
      </c>
      <c r="C25" s="27"/>
      <c r="D25" s="28">
        <f>SUM(D8:D24)</f>
        <v>0</v>
      </c>
      <c r="E25" s="29">
        <f>SUM(E8:E24)</f>
        <v>0</v>
      </c>
    </row>
    <row r="26" spans="1:5" ht="15.75">
      <c r="A26" s="30"/>
      <c r="B26" s="20"/>
      <c r="C26" s="31" t="s">
        <v>31</v>
      </c>
      <c r="D26" s="20"/>
      <c r="E26" s="32"/>
    </row>
    <row r="27" spans="1:5" ht="16.5" thickBot="1">
      <c r="A27" s="33"/>
      <c r="B27" s="34"/>
      <c r="C27" s="35">
        <f>1.27*C25</f>
        <v>0</v>
      </c>
      <c r="D27" s="34"/>
      <c r="E27" s="36"/>
    </row>
    <row r="29" ht="12.75">
      <c r="C29" s="14"/>
    </row>
    <row r="30" ht="12.75">
      <c r="C30" s="14"/>
    </row>
    <row r="31" ht="12.75">
      <c r="C31" s="14"/>
    </row>
  </sheetData>
  <sheetProtection/>
  <printOptions/>
  <pageMargins left="0.7" right="0.7" top="0.75" bottom="0.75" header="0.3" footer="0.3"/>
  <pageSetup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45"/>
  <sheetViews>
    <sheetView zoomScalePageLayoutView="0" workbookViewId="0" topLeftCell="A1">
      <selection activeCell="H37" sqref="H37"/>
    </sheetView>
  </sheetViews>
  <sheetFormatPr defaultColWidth="9.00390625" defaultRowHeight="12.75"/>
  <cols>
    <col min="1" max="1" width="48.75390625" style="8" customWidth="1"/>
    <col min="2" max="2" width="4.125" style="8" customWidth="1"/>
    <col min="3" max="3" width="16.75390625" style="8" bestFit="1" customWidth="1"/>
    <col min="4" max="4" width="17.875" style="8" bestFit="1" customWidth="1"/>
    <col min="5" max="5" width="17.375" style="8" customWidth="1"/>
    <col min="6" max="6" width="14.75390625" style="0" hidden="1" customWidth="1"/>
    <col min="7" max="7" width="17.375" style="0" customWidth="1"/>
    <col min="8" max="8" width="16.625" style="0" bestFit="1" customWidth="1"/>
  </cols>
  <sheetData>
    <row r="1" spans="1:2" ht="18.75">
      <c r="A1" s="7" t="s">
        <v>147</v>
      </c>
      <c r="B1" s="7"/>
    </row>
    <row r="2" spans="1:9" ht="18.75">
      <c r="A2" s="77" t="s">
        <v>153</v>
      </c>
      <c r="B2" s="7"/>
      <c r="G2" s="8"/>
      <c r="H2" s="8"/>
      <c r="I2" s="8"/>
    </row>
    <row r="3" spans="1:9" ht="15.75">
      <c r="A3" s="51" t="s">
        <v>70</v>
      </c>
      <c r="B3" s="9"/>
      <c r="C3" s="9"/>
      <c r="D3" s="9"/>
      <c r="E3" s="9"/>
      <c r="G3" s="8"/>
      <c r="H3" s="8"/>
      <c r="I3" s="8"/>
    </row>
    <row r="4" spans="1:8" ht="15.75">
      <c r="A4" s="76" t="s">
        <v>148</v>
      </c>
      <c r="B4" s="9"/>
      <c r="C4" s="9"/>
      <c r="D4" s="9"/>
      <c r="E4" s="9"/>
      <c r="G4" s="109"/>
      <c r="H4" s="109"/>
    </row>
    <row r="5" spans="1:8" ht="15.75">
      <c r="A5" s="76" t="s">
        <v>149</v>
      </c>
      <c r="B5" s="9"/>
      <c r="C5" s="9"/>
      <c r="D5" s="9"/>
      <c r="E5" s="9"/>
      <c r="G5" s="8"/>
      <c r="H5" s="8"/>
    </row>
    <row r="6" spans="1:5" ht="15.75">
      <c r="A6" s="77" t="s">
        <v>81</v>
      </c>
      <c r="B6" s="9"/>
      <c r="C6" s="9"/>
      <c r="D6" s="9"/>
      <c r="E6" s="9"/>
    </row>
    <row r="7" spans="1:6" s="6" customFormat="1" ht="51.75">
      <c r="A7" s="17" t="s">
        <v>0</v>
      </c>
      <c r="B7" s="17"/>
      <c r="C7" s="18" t="s">
        <v>12</v>
      </c>
      <c r="D7" s="18" t="s">
        <v>19</v>
      </c>
      <c r="E7" s="18" t="s">
        <v>20</v>
      </c>
      <c r="F7" s="1" t="s">
        <v>21</v>
      </c>
    </row>
    <row r="8" spans="1:6" ht="15.75">
      <c r="A8" s="37" t="s">
        <v>59</v>
      </c>
      <c r="B8" s="22"/>
      <c r="C8" s="22"/>
      <c r="D8" s="20"/>
      <c r="E8" s="20"/>
      <c r="F8" s="2"/>
    </row>
    <row r="9" spans="1:6" ht="15.75">
      <c r="A9" s="44" t="s">
        <v>54</v>
      </c>
      <c r="B9" s="20"/>
      <c r="C9" s="21">
        <f>$C$38*B9/100</f>
        <v>0</v>
      </c>
      <c r="D9" s="21">
        <f>C9*0</f>
        <v>0</v>
      </c>
      <c r="E9" s="21">
        <f>C9*1</f>
        <v>0</v>
      </c>
      <c r="F9" s="2" t="s">
        <v>44</v>
      </c>
    </row>
    <row r="10" spans="1:6" ht="15.75">
      <c r="A10" s="20" t="s">
        <v>25</v>
      </c>
      <c r="B10" s="20"/>
      <c r="C10" s="21">
        <f>$C$38*B10/100</f>
        <v>0</v>
      </c>
      <c r="D10" s="21">
        <f>C10*0</f>
        <v>0</v>
      </c>
      <c r="E10" s="21">
        <f>C10*1</f>
        <v>0</v>
      </c>
      <c r="F10" s="2" t="s">
        <v>44</v>
      </c>
    </row>
    <row r="11" spans="1:6" ht="15.75">
      <c r="A11" s="20"/>
      <c r="B11" s="22"/>
      <c r="C11" s="21"/>
      <c r="D11" s="21"/>
      <c r="E11" s="21"/>
      <c r="F11" s="2"/>
    </row>
    <row r="12" spans="1:6" ht="15.75">
      <c r="A12" s="20" t="s">
        <v>32</v>
      </c>
      <c r="B12" s="20"/>
      <c r="C12" s="21">
        <f>$C$38*B12/100</f>
        <v>0</v>
      </c>
      <c r="D12" s="21">
        <f>C12*0.5</f>
        <v>0</v>
      </c>
      <c r="E12" s="21">
        <f>C12*0.5</f>
        <v>0</v>
      </c>
      <c r="F12" s="2" t="s">
        <v>44</v>
      </c>
    </row>
    <row r="13" spans="1:6" ht="15.75">
      <c r="A13" s="37" t="s">
        <v>1</v>
      </c>
      <c r="B13" s="20"/>
      <c r="C13" s="21"/>
      <c r="D13" s="21"/>
      <c r="E13" s="21"/>
      <c r="F13" s="2"/>
    </row>
    <row r="14" spans="1:6" ht="15.75">
      <c r="A14" s="20" t="s">
        <v>37</v>
      </c>
      <c r="B14" s="20"/>
      <c r="C14" s="21">
        <f>$C$38*B14/100</f>
        <v>0</v>
      </c>
      <c r="D14" s="21">
        <f>C14*0.7</f>
        <v>0</v>
      </c>
      <c r="E14" s="21">
        <f>C14*0.3</f>
        <v>0</v>
      </c>
      <c r="F14" s="2" t="s">
        <v>44</v>
      </c>
    </row>
    <row r="15" spans="1:6" ht="15.75">
      <c r="A15" s="20" t="s">
        <v>4</v>
      </c>
      <c r="B15" s="20"/>
      <c r="C15" s="21">
        <f>$C$38*B15/100</f>
        <v>0</v>
      </c>
      <c r="D15" s="21">
        <f>C15*0.7</f>
        <v>0</v>
      </c>
      <c r="E15" s="21">
        <f>C15*0.3</f>
        <v>0</v>
      </c>
      <c r="F15" s="2" t="s">
        <v>44</v>
      </c>
    </row>
    <row r="16" spans="1:6" ht="15.75">
      <c r="A16" s="20" t="s">
        <v>38</v>
      </c>
      <c r="B16" s="20"/>
      <c r="C16" s="21">
        <f>$C$38*B16/100</f>
        <v>0</v>
      </c>
      <c r="D16" s="21">
        <f>C16*0.7</f>
        <v>0</v>
      </c>
      <c r="E16" s="21">
        <f>C16*0.3</f>
        <v>0</v>
      </c>
      <c r="F16" s="2" t="s">
        <v>44</v>
      </c>
    </row>
    <row r="17" spans="1:6" ht="15.75">
      <c r="A17" s="22" t="s">
        <v>84</v>
      </c>
      <c r="B17" s="20"/>
      <c r="C17" s="21"/>
      <c r="D17" s="21"/>
      <c r="E17" s="21"/>
      <c r="F17" s="2"/>
    </row>
    <row r="18" spans="1:6" ht="15.75">
      <c r="A18" s="20" t="s">
        <v>40</v>
      </c>
      <c r="B18" s="20"/>
      <c r="C18" s="21">
        <f>$C$38*B18/100</f>
        <v>0</v>
      </c>
      <c r="D18" s="21">
        <f>C18*0.6</f>
        <v>0</v>
      </c>
      <c r="E18" s="21">
        <f>C18*0.4</f>
        <v>0</v>
      </c>
      <c r="F18" s="2" t="s">
        <v>22</v>
      </c>
    </row>
    <row r="19" spans="1:6" ht="15.75">
      <c r="A19" s="20" t="s">
        <v>83</v>
      </c>
      <c r="B19" s="20"/>
      <c r="C19" s="21">
        <f>$C$38*B19/100</f>
        <v>0</v>
      </c>
      <c r="D19" s="21">
        <f>C19*0.6</f>
        <v>0</v>
      </c>
      <c r="E19" s="21">
        <f>C19*0.4</f>
        <v>0</v>
      </c>
      <c r="F19" s="2"/>
    </row>
    <row r="20" spans="1:6" ht="15.75">
      <c r="A20" s="20" t="s">
        <v>82</v>
      </c>
      <c r="B20" s="20"/>
      <c r="C20" s="21">
        <f>$C$38*B20/100</f>
        <v>0</v>
      </c>
      <c r="D20" s="21">
        <f>C20*0.7</f>
        <v>0</v>
      </c>
      <c r="E20" s="21">
        <f>C20*0.3</f>
        <v>0</v>
      </c>
      <c r="F20" s="2" t="s">
        <v>22</v>
      </c>
    </row>
    <row r="21" spans="1:6" ht="15.75">
      <c r="A21" s="20" t="s">
        <v>13</v>
      </c>
      <c r="B21" s="20"/>
      <c r="C21" s="21">
        <f>$C$38*B21/100</f>
        <v>0</v>
      </c>
      <c r="D21" s="21">
        <f>C21*0.7</f>
        <v>0</v>
      </c>
      <c r="E21" s="21">
        <f>C21*0.3</f>
        <v>0</v>
      </c>
      <c r="F21" s="2" t="s">
        <v>22</v>
      </c>
    </row>
    <row r="22" spans="1:6" ht="15.75">
      <c r="A22" s="37" t="s">
        <v>85</v>
      </c>
      <c r="B22" s="20"/>
      <c r="C22" s="21"/>
      <c r="D22" s="21"/>
      <c r="E22" s="21"/>
      <c r="F22" s="2"/>
    </row>
    <row r="23" spans="1:6" ht="15.75">
      <c r="A23" s="20" t="s">
        <v>9</v>
      </c>
      <c r="B23" s="20"/>
      <c r="C23" s="21">
        <f aca="true" t="shared" si="0" ref="C23:C28">$C$38*B23/100</f>
        <v>0</v>
      </c>
      <c r="D23" s="21">
        <f>C23*0.6</f>
        <v>0</v>
      </c>
      <c r="E23" s="21">
        <f>C23*0.4</f>
        <v>0</v>
      </c>
      <c r="F23" s="2" t="s">
        <v>22</v>
      </c>
    </row>
    <row r="24" spans="1:6" ht="15.75">
      <c r="A24" s="20" t="s">
        <v>86</v>
      </c>
      <c r="B24" s="20"/>
      <c r="C24" s="21">
        <f t="shared" si="0"/>
        <v>0</v>
      </c>
      <c r="D24" s="21">
        <f>C24*0.6</f>
        <v>0</v>
      </c>
      <c r="E24" s="21">
        <f>C24*0.4</f>
        <v>0</v>
      </c>
      <c r="F24" s="2"/>
    </row>
    <row r="25" spans="1:6" ht="15.75">
      <c r="A25" s="20" t="s">
        <v>7</v>
      </c>
      <c r="B25" s="20"/>
      <c r="C25" s="21">
        <f t="shared" si="0"/>
        <v>0</v>
      </c>
      <c r="D25" s="21">
        <f>C25*0.6</f>
        <v>0</v>
      </c>
      <c r="E25" s="21">
        <f>C25*0.4</f>
        <v>0</v>
      </c>
      <c r="F25" s="2" t="s">
        <v>22</v>
      </c>
    </row>
    <row r="26" spans="1:6" ht="15.75">
      <c r="A26" s="20" t="s">
        <v>8</v>
      </c>
      <c r="B26" s="20"/>
      <c r="C26" s="21">
        <f t="shared" si="0"/>
        <v>0</v>
      </c>
      <c r="D26" s="21">
        <f>C26*0.7</f>
        <v>0</v>
      </c>
      <c r="E26" s="21">
        <f>C26*0.3</f>
        <v>0</v>
      </c>
      <c r="F26" s="2" t="s">
        <v>22</v>
      </c>
    </row>
    <row r="27" spans="1:6" ht="15.75">
      <c r="A27" s="20" t="s">
        <v>42</v>
      </c>
      <c r="B27" s="20"/>
      <c r="C27" s="21">
        <f t="shared" si="0"/>
        <v>0</v>
      </c>
      <c r="D27" s="21">
        <f>C27*0.7</f>
        <v>0</v>
      </c>
      <c r="E27" s="21">
        <f>C27*0.3</f>
        <v>0</v>
      </c>
      <c r="F27" s="2"/>
    </row>
    <row r="28" spans="1:6" ht="15.75">
      <c r="A28" s="103" t="s">
        <v>157</v>
      </c>
      <c r="B28" s="103"/>
      <c r="C28" s="104">
        <f t="shared" si="0"/>
        <v>0</v>
      </c>
      <c r="D28" s="104">
        <f>C28*0.7</f>
        <v>0</v>
      </c>
      <c r="E28" s="104">
        <f>C28*0.3</f>
        <v>0</v>
      </c>
      <c r="F28" s="2"/>
    </row>
    <row r="29" spans="1:6" ht="15.75">
      <c r="A29" s="134" t="s">
        <v>5</v>
      </c>
      <c r="B29" s="103"/>
      <c r="C29" s="104"/>
      <c r="D29" s="104"/>
      <c r="E29" s="104"/>
      <c r="F29" s="2"/>
    </row>
    <row r="30" spans="1:6" ht="15.75">
      <c r="A30" s="20" t="s">
        <v>14</v>
      </c>
      <c r="B30" s="20"/>
      <c r="C30" s="21">
        <f>$C$38*B30/100</f>
        <v>0</v>
      </c>
      <c r="D30" s="21">
        <f>C30*0.6</f>
        <v>0</v>
      </c>
      <c r="E30" s="21">
        <f>C30*0.4</f>
        <v>0</v>
      </c>
      <c r="F30" s="2" t="s">
        <v>22</v>
      </c>
    </row>
    <row r="31" spans="1:6" ht="15.75">
      <c r="A31" s="20" t="s">
        <v>15</v>
      </c>
      <c r="B31" s="20"/>
      <c r="C31" s="21">
        <f>$C$38*B31/100</f>
        <v>0</v>
      </c>
      <c r="D31" s="21">
        <f>C31*0.6</f>
        <v>0</v>
      </c>
      <c r="E31" s="21">
        <f>C31*0.4</f>
        <v>0</v>
      </c>
      <c r="F31" s="2" t="s">
        <v>22</v>
      </c>
    </row>
    <row r="32" spans="1:6" ht="15.75">
      <c r="A32" s="20" t="s">
        <v>16</v>
      </c>
      <c r="B32" s="20"/>
      <c r="C32" s="21">
        <f>$C$38*B32/100</f>
        <v>0</v>
      </c>
      <c r="D32" s="21">
        <f>C32*0.7</f>
        <v>0</v>
      </c>
      <c r="E32" s="21">
        <f>C32*0.3</f>
        <v>0</v>
      </c>
      <c r="F32" s="2" t="s">
        <v>22</v>
      </c>
    </row>
    <row r="33" spans="1:6" ht="15.75">
      <c r="A33" s="20" t="s">
        <v>26</v>
      </c>
      <c r="B33" s="20"/>
      <c r="C33" s="21">
        <f>$C$38*B33/100</f>
        <v>0</v>
      </c>
      <c r="D33" s="21">
        <f>C33*0.7</f>
        <v>0</v>
      </c>
      <c r="E33" s="21">
        <f>C33*0.3</f>
        <v>0</v>
      </c>
      <c r="F33" s="2" t="s">
        <v>22</v>
      </c>
    </row>
    <row r="34" spans="1:6" ht="15.75">
      <c r="A34" s="20" t="s">
        <v>17</v>
      </c>
      <c r="B34" s="20"/>
      <c r="C34" s="21">
        <f>$C$38*B34/100</f>
        <v>0</v>
      </c>
      <c r="D34" s="21">
        <f>C34*0.7</f>
        <v>0</v>
      </c>
      <c r="E34" s="21">
        <f>C34*0.3</f>
        <v>0</v>
      </c>
      <c r="F34" s="2" t="s">
        <v>22</v>
      </c>
    </row>
    <row r="35" spans="1:6" ht="15.75">
      <c r="A35" s="19" t="s">
        <v>10</v>
      </c>
      <c r="B35" s="20"/>
      <c r="C35" s="21"/>
      <c r="D35" s="21"/>
      <c r="E35" s="21"/>
      <c r="F35" s="2"/>
    </row>
    <row r="36" spans="1:6" ht="15.75">
      <c r="A36" s="20" t="s">
        <v>11</v>
      </c>
      <c r="B36" s="20"/>
      <c r="C36" s="21">
        <f>$C$38*B36/100</f>
        <v>0</v>
      </c>
      <c r="D36" s="21">
        <f>C36*0.65</f>
        <v>0</v>
      </c>
      <c r="E36" s="21">
        <f>C36*0.35</f>
        <v>0</v>
      </c>
      <c r="F36" s="2" t="s">
        <v>22</v>
      </c>
    </row>
    <row r="37" spans="1:6" ht="32.25" thickBot="1">
      <c r="A37" s="38" t="s">
        <v>64</v>
      </c>
      <c r="B37" s="23"/>
      <c r="C37" s="24">
        <f>$C$38*B37/100</f>
        <v>0</v>
      </c>
      <c r="D37" s="24">
        <f>C37*0.65</f>
        <v>0</v>
      </c>
      <c r="E37" s="24">
        <f>C37*0.35</f>
        <v>0</v>
      </c>
      <c r="F37" s="2" t="s">
        <v>22</v>
      </c>
    </row>
    <row r="38" spans="1:6" ht="15.75">
      <c r="A38" s="25" t="s">
        <v>6</v>
      </c>
      <c r="B38" s="26">
        <f>SUM(B9:B37)</f>
        <v>0</v>
      </c>
      <c r="C38" s="27">
        <f>D44</f>
        <v>0</v>
      </c>
      <c r="D38" s="28">
        <f>SUM(D9:D37)</f>
        <v>0</v>
      </c>
      <c r="E38" s="29">
        <f>SUM(E9:E37)</f>
        <v>0</v>
      </c>
      <c r="F38" s="3"/>
    </row>
    <row r="39" spans="1:6" ht="15.75">
      <c r="A39" s="30"/>
      <c r="B39" s="20"/>
      <c r="C39" s="31" t="s">
        <v>31</v>
      </c>
      <c r="D39" s="20"/>
      <c r="E39" s="32"/>
      <c r="F39" s="4"/>
    </row>
    <row r="40" spans="1:6" ht="16.5" thickBot="1">
      <c r="A40" s="33"/>
      <c r="B40" s="34"/>
      <c r="C40" s="35">
        <f>1.27*C38</f>
        <v>0</v>
      </c>
      <c r="D40" s="34"/>
      <c r="E40" s="36"/>
      <c r="F40" s="4"/>
    </row>
    <row r="42" spans="3:9" ht="15">
      <c r="C42" s="83" t="s">
        <v>74</v>
      </c>
      <c r="D42" s="110">
        <v>5121</v>
      </c>
      <c r="E42" s="82" t="s">
        <v>80</v>
      </c>
      <c r="G42" s="95"/>
      <c r="H42" s="108"/>
      <c r="I42" s="96"/>
    </row>
    <row r="43" spans="3:9" ht="15">
      <c r="C43" s="83" t="s">
        <v>119</v>
      </c>
      <c r="D43" s="93"/>
      <c r="E43" s="82" t="s">
        <v>116</v>
      </c>
      <c r="G43" s="95"/>
      <c r="H43" s="97"/>
      <c r="I43" s="96"/>
    </row>
    <row r="44" spans="3:9" ht="15">
      <c r="C44" s="82"/>
      <c r="D44" s="92">
        <f>D42*D43</f>
        <v>0</v>
      </c>
      <c r="E44" s="82" t="s">
        <v>117</v>
      </c>
      <c r="G44" s="96"/>
      <c r="H44" s="98"/>
      <c r="I44" s="96"/>
    </row>
    <row r="45" ht="15">
      <c r="D45" s="9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="90" zoomScaleSheetLayoutView="90" zoomScalePageLayoutView="0" workbookViewId="0" topLeftCell="A16">
      <selection activeCell="J8" sqref="J8"/>
    </sheetView>
  </sheetViews>
  <sheetFormatPr defaultColWidth="9.00390625" defaultRowHeight="12.75"/>
  <cols>
    <col min="1" max="1" width="48.75390625" style="61" customWidth="1"/>
    <col min="2" max="2" width="5.00390625" style="8" customWidth="1"/>
    <col min="3" max="3" width="18.875" style="8" customWidth="1"/>
    <col min="4" max="5" width="17.125" style="8" customWidth="1"/>
  </cols>
  <sheetData>
    <row r="1" spans="1:2" ht="18.75">
      <c r="A1" s="52" t="s">
        <v>29</v>
      </c>
      <c r="B1" s="7"/>
    </row>
    <row r="2" spans="1:2" ht="32.25">
      <c r="A2" s="100" t="s">
        <v>28</v>
      </c>
      <c r="B2" s="7"/>
    </row>
    <row r="3" spans="1:5" ht="15.75">
      <c r="A3" s="54" t="s">
        <v>60</v>
      </c>
      <c r="B3" s="9"/>
      <c r="C3" s="9"/>
      <c r="D3" s="9"/>
      <c r="E3" s="9"/>
    </row>
    <row r="4" spans="1:5" ht="15.75">
      <c r="A4" s="55" t="s">
        <v>62</v>
      </c>
      <c r="B4" s="9"/>
      <c r="C4" s="9"/>
      <c r="D4" s="9"/>
      <c r="E4" s="9"/>
    </row>
    <row r="5" spans="1:5" ht="15.75">
      <c r="A5" s="56" t="s">
        <v>61</v>
      </c>
      <c r="B5" s="9"/>
      <c r="C5" s="9"/>
      <c r="D5" s="9"/>
      <c r="E5" s="9"/>
    </row>
    <row r="6" spans="1:5" ht="15.75">
      <c r="A6" s="53"/>
      <c r="B6" s="9"/>
      <c r="C6" s="9"/>
      <c r="D6" s="9"/>
      <c r="E6" s="9"/>
    </row>
    <row r="7" spans="1:5" s="6" customFormat="1" ht="54.75" customHeight="1">
      <c r="A7" s="17" t="s">
        <v>0</v>
      </c>
      <c r="B7" s="17"/>
      <c r="C7" s="18" t="s">
        <v>12</v>
      </c>
      <c r="D7" s="18" t="s">
        <v>19</v>
      </c>
      <c r="E7" s="18" t="s">
        <v>20</v>
      </c>
    </row>
    <row r="8" spans="1:5" ht="15.75">
      <c r="A8" s="105" t="s">
        <v>67</v>
      </c>
      <c r="B8" s="102"/>
      <c r="C8" s="102"/>
      <c r="D8" s="103"/>
      <c r="E8" s="103"/>
    </row>
    <row r="9" spans="1:5" ht="31.5">
      <c r="A9" s="44" t="s">
        <v>30</v>
      </c>
      <c r="B9" s="20"/>
      <c r="C9" s="21">
        <f>$C$35*B9/100</f>
        <v>0</v>
      </c>
      <c r="D9" s="21">
        <f>C9*0</f>
        <v>0</v>
      </c>
      <c r="E9" s="21">
        <f>C9*1</f>
        <v>0</v>
      </c>
    </row>
    <row r="10" spans="1:5" ht="15.75">
      <c r="A10" s="44" t="s">
        <v>25</v>
      </c>
      <c r="B10" s="20"/>
      <c r="C10" s="21">
        <f>$C$35*B10/100</f>
        <v>0</v>
      </c>
      <c r="D10" s="21">
        <f>C10*0</f>
        <v>0</v>
      </c>
      <c r="E10" s="21">
        <f>C10*1</f>
        <v>0</v>
      </c>
    </row>
    <row r="11" spans="1:5" ht="15.75">
      <c r="A11" s="44"/>
      <c r="B11" s="22"/>
      <c r="C11" s="21"/>
      <c r="D11" s="21"/>
      <c r="E11" s="21"/>
    </row>
    <row r="12" spans="1:5" ht="15.75">
      <c r="A12" s="44" t="s">
        <v>18</v>
      </c>
      <c r="B12" s="20"/>
      <c r="C12" s="21">
        <f>$C$35*B12/100</f>
        <v>0</v>
      </c>
      <c r="D12" s="21">
        <f>C12*0.5</f>
        <v>0</v>
      </c>
      <c r="E12" s="21">
        <f>C12*0.5</f>
        <v>0</v>
      </c>
    </row>
    <row r="13" spans="1:5" ht="15.75">
      <c r="A13" s="105" t="s">
        <v>1</v>
      </c>
      <c r="B13" s="103"/>
      <c r="C13" s="104"/>
      <c r="D13" s="104"/>
      <c r="E13" s="104"/>
    </row>
    <row r="14" spans="1:5" ht="15.75">
      <c r="A14" s="106" t="s">
        <v>2</v>
      </c>
      <c r="B14" s="103"/>
      <c r="C14" s="104">
        <f>$C$35*B14/100</f>
        <v>0</v>
      </c>
      <c r="D14" s="104">
        <f>C14*0.7</f>
        <v>0</v>
      </c>
      <c r="E14" s="104">
        <f>C14*0.3</f>
        <v>0</v>
      </c>
    </row>
    <row r="15" spans="1:5" ht="15.75">
      <c r="A15" s="106" t="s">
        <v>4</v>
      </c>
      <c r="B15" s="103"/>
      <c r="C15" s="104">
        <f>$C$35*B15/100</f>
        <v>0</v>
      </c>
      <c r="D15" s="104">
        <f>C15*0.7</f>
        <v>0</v>
      </c>
      <c r="E15" s="104">
        <f>C15*0.3</f>
        <v>0</v>
      </c>
    </row>
    <row r="16" spans="1:5" ht="15.75">
      <c r="A16" s="106" t="s">
        <v>23</v>
      </c>
      <c r="B16" s="103"/>
      <c r="C16" s="104">
        <f>$C$35*B16/100</f>
        <v>0</v>
      </c>
      <c r="D16" s="104">
        <f>C16*0.6</f>
        <v>0</v>
      </c>
      <c r="E16" s="104">
        <f>C16*0.4</f>
        <v>0</v>
      </c>
    </row>
    <row r="17" spans="1:5" ht="15.75">
      <c r="A17" s="107" t="s">
        <v>89</v>
      </c>
      <c r="B17" s="103"/>
      <c r="C17" s="104"/>
      <c r="D17" s="104"/>
      <c r="E17" s="104"/>
    </row>
    <row r="18" spans="1:5" ht="15.75">
      <c r="A18" s="106" t="s">
        <v>24</v>
      </c>
      <c r="B18" s="103"/>
      <c r="C18" s="104">
        <f>$C$35*B18/100</f>
        <v>0</v>
      </c>
      <c r="D18" s="104">
        <f>C18*0.6</f>
        <v>0</v>
      </c>
      <c r="E18" s="104">
        <f>C18*0.4</f>
        <v>0</v>
      </c>
    </row>
    <row r="19" spans="1:5" ht="15.75">
      <c r="A19" s="106" t="s">
        <v>3</v>
      </c>
      <c r="B19" s="103"/>
      <c r="C19" s="104">
        <f>$C$35*B19/100</f>
        <v>0</v>
      </c>
      <c r="D19" s="104">
        <f>C19*0.7</f>
        <v>0</v>
      </c>
      <c r="E19" s="104">
        <f>C19*0.3</f>
        <v>0</v>
      </c>
    </row>
    <row r="20" spans="1:5" ht="15.75">
      <c r="A20" s="106" t="s">
        <v>13</v>
      </c>
      <c r="B20" s="103"/>
      <c r="C20" s="104">
        <f>$C$35*B20/100</f>
        <v>0</v>
      </c>
      <c r="D20" s="104">
        <f>C20*0.7</f>
        <v>0</v>
      </c>
      <c r="E20" s="104">
        <f>C20*0.3</f>
        <v>0</v>
      </c>
    </row>
    <row r="21" spans="1:5" ht="15.75">
      <c r="A21" s="105" t="s">
        <v>115</v>
      </c>
      <c r="B21" s="103"/>
      <c r="C21" s="104"/>
      <c r="D21" s="104"/>
      <c r="E21" s="104"/>
    </row>
    <row r="22" spans="1:5" ht="15.75">
      <c r="A22" s="44" t="s">
        <v>9</v>
      </c>
      <c r="B22" s="20"/>
      <c r="C22" s="21">
        <f>$C$35*B22/100</f>
        <v>0</v>
      </c>
      <c r="D22" s="21">
        <f>C22*0.6</f>
        <v>0</v>
      </c>
      <c r="E22" s="21">
        <f>C22*0.4</f>
        <v>0</v>
      </c>
    </row>
    <row r="23" spans="1:5" ht="15.75">
      <c r="A23" s="44" t="s">
        <v>86</v>
      </c>
      <c r="B23" s="20"/>
      <c r="C23" s="21">
        <f>$C$35*B23/100</f>
        <v>0</v>
      </c>
      <c r="D23" s="21">
        <f>C23*0.6</f>
        <v>0</v>
      </c>
      <c r="E23" s="21">
        <f>C23*0.4</f>
        <v>0</v>
      </c>
    </row>
    <row r="24" spans="1:5" ht="15.75">
      <c r="A24" s="44" t="s">
        <v>7</v>
      </c>
      <c r="B24" s="20"/>
      <c r="C24" s="21">
        <f>$C$35*B24/100</f>
        <v>0</v>
      </c>
      <c r="D24" s="21">
        <f>C24*0.6</f>
        <v>0</v>
      </c>
      <c r="E24" s="21">
        <f>C24*0.4</f>
        <v>0</v>
      </c>
    </row>
    <row r="25" spans="1:5" ht="15.75">
      <c r="A25" s="44" t="s">
        <v>8</v>
      </c>
      <c r="B25" s="20"/>
      <c r="C25" s="21">
        <f>$C$35*B25/100</f>
        <v>0</v>
      </c>
      <c r="D25" s="21">
        <f>C25*0.7</f>
        <v>0</v>
      </c>
      <c r="E25" s="21">
        <f>C25*0.3</f>
        <v>0</v>
      </c>
    </row>
    <row r="26" spans="1:5" ht="15.75">
      <c r="A26" s="106" t="s">
        <v>157</v>
      </c>
      <c r="B26" s="103"/>
      <c r="C26" s="104">
        <f>$C$35*B26/100</f>
        <v>0</v>
      </c>
      <c r="D26" s="104">
        <f>C26*0.8</f>
        <v>0</v>
      </c>
      <c r="E26" s="104">
        <f>C26*0.2</f>
        <v>0</v>
      </c>
    </row>
    <row r="27" spans="1:5" ht="15.75">
      <c r="A27" s="57" t="s">
        <v>5</v>
      </c>
      <c r="B27" s="20"/>
      <c r="C27" s="21"/>
      <c r="D27" s="21"/>
      <c r="E27" s="21"/>
    </row>
    <row r="28" spans="1:5" ht="15.75">
      <c r="A28" s="44" t="s">
        <v>14</v>
      </c>
      <c r="B28" s="20"/>
      <c r="C28" s="21">
        <f>$C$35*B28/100</f>
        <v>0</v>
      </c>
      <c r="D28" s="21">
        <f>C28*0.6</f>
        <v>0</v>
      </c>
      <c r="E28" s="21">
        <f>C28*0.4</f>
        <v>0</v>
      </c>
    </row>
    <row r="29" spans="1:5" ht="15.75">
      <c r="A29" s="44" t="s">
        <v>15</v>
      </c>
      <c r="B29" s="20"/>
      <c r="C29" s="21">
        <f>$C$35*B29/100</f>
        <v>0</v>
      </c>
      <c r="D29" s="21">
        <f>C29*0.6</f>
        <v>0</v>
      </c>
      <c r="E29" s="21">
        <f>C29*0.4</f>
        <v>0</v>
      </c>
    </row>
    <row r="30" spans="1:5" ht="15.75">
      <c r="A30" s="44" t="s">
        <v>16</v>
      </c>
      <c r="B30" s="20"/>
      <c r="C30" s="21">
        <f>$C$35*B30/100</f>
        <v>0</v>
      </c>
      <c r="D30" s="21">
        <f>C30*0.7</f>
        <v>0</v>
      </c>
      <c r="E30" s="21">
        <f>C30*0.3</f>
        <v>0</v>
      </c>
    </row>
    <row r="31" spans="1:5" ht="15.75">
      <c r="A31" s="44" t="s">
        <v>26</v>
      </c>
      <c r="B31" s="20"/>
      <c r="C31" s="21">
        <f>$C$35*B31/100</f>
        <v>0</v>
      </c>
      <c r="D31" s="21">
        <f>C31*0.7</f>
        <v>0</v>
      </c>
      <c r="E31" s="21">
        <f>C31*0.3</f>
        <v>0</v>
      </c>
    </row>
    <row r="32" spans="1:5" ht="15.75">
      <c r="A32" s="57" t="s">
        <v>10</v>
      </c>
      <c r="B32" s="20"/>
      <c r="C32" s="21"/>
      <c r="D32" s="21"/>
      <c r="E32" s="21"/>
    </row>
    <row r="33" spans="1:5" ht="15.75">
      <c r="A33" s="44" t="s">
        <v>11</v>
      </c>
      <c r="B33" s="20"/>
      <c r="C33" s="21">
        <f>$C$35*B33/100</f>
        <v>0</v>
      </c>
      <c r="D33" s="21">
        <f>C33*0.65</f>
        <v>0</v>
      </c>
      <c r="E33" s="21">
        <f>C33*0.35</f>
        <v>0</v>
      </c>
    </row>
    <row r="34" spans="1:5" ht="32.25" thickBot="1">
      <c r="A34" s="38" t="s">
        <v>27</v>
      </c>
      <c r="B34" s="23"/>
      <c r="C34" s="24">
        <f>$C$35*B34/100</f>
        <v>0</v>
      </c>
      <c r="D34" s="24">
        <f>C34*0.65</f>
        <v>0</v>
      </c>
      <c r="E34" s="24">
        <f>C34*0.35</f>
        <v>0</v>
      </c>
    </row>
    <row r="35" spans="1:5" ht="15.75">
      <c r="A35" s="58" t="s">
        <v>6</v>
      </c>
      <c r="B35" s="26"/>
      <c r="C35" s="27">
        <f>D41</f>
        <v>0</v>
      </c>
      <c r="D35" s="28">
        <f>SUM(D9:D34)</f>
        <v>0</v>
      </c>
      <c r="E35" s="29">
        <f>SUM(E9:E34)</f>
        <v>0</v>
      </c>
    </row>
    <row r="36" spans="1:5" ht="15.75">
      <c r="A36" s="59"/>
      <c r="B36" s="20"/>
      <c r="C36" s="31" t="s">
        <v>31</v>
      </c>
      <c r="D36" s="20"/>
      <c r="E36" s="32"/>
    </row>
    <row r="37" spans="1:5" ht="16.5" thickBot="1">
      <c r="A37" s="60"/>
      <c r="B37" s="34"/>
      <c r="C37" s="35">
        <f>1.27*C35</f>
        <v>0</v>
      </c>
      <c r="D37" s="34"/>
      <c r="E37" s="36"/>
    </row>
    <row r="38" spans="3:4" ht="12.75">
      <c r="C38" s="12"/>
      <c r="D38" s="12"/>
    </row>
    <row r="39" spans="1:5" ht="15">
      <c r="A39" s="62"/>
      <c r="B39" s="13"/>
      <c r="C39" s="83" t="s">
        <v>74</v>
      </c>
      <c r="D39" s="84">
        <v>3929</v>
      </c>
      <c r="E39" s="15" t="s">
        <v>80</v>
      </c>
    </row>
    <row r="40" spans="1:5" ht="15">
      <c r="A40" s="63"/>
      <c r="B40" s="15"/>
      <c r="C40" s="83" t="s">
        <v>119</v>
      </c>
      <c r="D40" s="86"/>
      <c r="E40" s="15" t="s">
        <v>116</v>
      </c>
    </row>
    <row r="41" spans="1:5" ht="15">
      <c r="A41" s="63"/>
      <c r="B41" s="15"/>
      <c r="C41" s="83"/>
      <c r="D41" s="85">
        <f>D39*D40</f>
        <v>0</v>
      </c>
      <c r="E41" s="15" t="s">
        <v>117</v>
      </c>
    </row>
    <row r="42" spans="1:5" ht="12.75">
      <c r="A42" s="63"/>
      <c r="B42" s="15"/>
      <c r="C42" s="15"/>
      <c r="D42" s="15"/>
      <c r="E42" s="15"/>
    </row>
    <row r="43" spans="1:5" ht="12.75">
      <c r="A43" s="63"/>
      <c r="B43" s="15"/>
      <c r="C43" s="15"/>
      <c r="D43" s="15"/>
      <c r="E43" s="15"/>
    </row>
    <row r="44" spans="1:5" ht="12.75">
      <c r="A44" s="63"/>
      <c r="B44" s="15"/>
      <c r="C44" s="15"/>
      <c r="D44" s="15"/>
      <c r="E44" s="15"/>
    </row>
    <row r="45" spans="1:5" ht="12.75">
      <c r="A45" s="63"/>
      <c r="B45" s="15"/>
      <c r="C45" s="15"/>
      <c r="D45" s="15"/>
      <c r="E45" s="15"/>
    </row>
    <row r="46" spans="1:5" ht="12.75">
      <c r="A46" s="63"/>
      <c r="B46" s="15"/>
      <c r="C46" s="15"/>
      <c r="D46" s="15"/>
      <c r="E46" s="15"/>
    </row>
    <row r="47" spans="1:5" ht="12.75">
      <c r="A47" s="63"/>
      <c r="B47" s="15"/>
      <c r="C47" s="15"/>
      <c r="D47" s="15"/>
      <c r="E47" s="15"/>
    </row>
    <row r="48" spans="1:5" ht="12.75">
      <c r="A48" s="63"/>
      <c r="B48" s="15"/>
      <c r="C48" s="15"/>
      <c r="D48" s="15"/>
      <c r="E48" s="15"/>
    </row>
    <row r="49" spans="1:5" ht="12.75">
      <c r="A49" s="63"/>
      <c r="B49" s="15"/>
      <c r="C49" s="15"/>
      <c r="D49" s="15"/>
      <c r="E49" s="15"/>
    </row>
    <row r="50" spans="1:5" ht="12.75">
      <c r="A50" s="63"/>
      <c r="B50" s="15"/>
      <c r="C50" s="15"/>
      <c r="D50" s="15"/>
      <c r="E50" s="15"/>
    </row>
    <row r="51" spans="1:5" ht="12.75">
      <c r="A51" s="62"/>
      <c r="B51" s="13"/>
      <c r="C51" s="13"/>
      <c r="D51" s="13"/>
      <c r="E51" s="15"/>
    </row>
    <row r="52" spans="1:5" ht="12.75">
      <c r="A52" s="63"/>
      <c r="B52" s="15"/>
      <c r="C52" s="15"/>
      <c r="D52" s="15"/>
      <c r="E52" s="15"/>
    </row>
    <row r="53" spans="1:5" ht="12.75">
      <c r="A53" s="63"/>
      <c r="B53" s="15"/>
      <c r="C53" s="15"/>
      <c r="D53" s="15"/>
      <c r="E53" s="15"/>
    </row>
    <row r="54" spans="1:5" ht="12.75">
      <c r="A54" s="63"/>
      <c r="B54" s="15"/>
      <c r="C54" s="15"/>
      <c r="D54" s="15"/>
      <c r="E54" s="15"/>
    </row>
    <row r="55" spans="1:5" ht="12.75">
      <c r="A55" s="63"/>
      <c r="B55" s="15"/>
      <c r="C55" s="15"/>
      <c r="D55" s="15"/>
      <c r="E55" s="15"/>
    </row>
    <row r="56" spans="1:5" ht="12.75">
      <c r="A56" s="62"/>
      <c r="B56" s="13"/>
      <c r="C56" s="13"/>
      <c r="D56" s="13"/>
      <c r="E56" s="15"/>
    </row>
    <row r="57" spans="1:5" ht="12.75">
      <c r="A57" s="62"/>
      <c r="B57" s="13"/>
      <c r="C57" s="13"/>
      <c r="D57" s="13"/>
      <c r="E57" s="15"/>
    </row>
  </sheetData>
  <sheetProtection/>
  <printOptions/>
  <pageMargins left="0.75" right="0.75" top="1" bottom="1" header="0.5" footer="0.5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="75" zoomScaleSheetLayoutView="75" zoomScalePageLayoutView="0" workbookViewId="0" topLeftCell="A19">
      <selection activeCell="K9" sqref="K9"/>
    </sheetView>
  </sheetViews>
  <sheetFormatPr defaultColWidth="9.00390625" defaultRowHeight="12.75"/>
  <cols>
    <col min="1" max="1" width="51.75390625" style="8" customWidth="1"/>
    <col min="2" max="2" width="5.25390625" style="8" customWidth="1"/>
    <col min="3" max="3" width="18.125" style="8" customWidth="1"/>
    <col min="4" max="5" width="17.25390625" style="8" bestFit="1" customWidth="1"/>
    <col min="6" max="6" width="15.375" style="0" customWidth="1"/>
  </cols>
  <sheetData>
    <row r="1" spans="1:2" ht="18.75">
      <c r="A1" s="7" t="s">
        <v>29</v>
      </c>
      <c r="B1" s="7"/>
    </row>
    <row r="2" spans="1:2" ht="18.75">
      <c r="A2" s="77" t="s">
        <v>131</v>
      </c>
      <c r="B2" s="7"/>
    </row>
    <row r="3" spans="1:5" ht="15.75">
      <c r="A3" s="51" t="s">
        <v>68</v>
      </c>
      <c r="B3" s="9"/>
      <c r="C3" s="9"/>
      <c r="D3" s="9"/>
      <c r="E3" s="9"/>
    </row>
    <row r="4" spans="1:5" ht="15.75">
      <c r="A4" s="16" t="s">
        <v>69</v>
      </c>
      <c r="B4" s="9"/>
      <c r="C4" s="9"/>
      <c r="D4" s="9"/>
      <c r="E4" s="9"/>
    </row>
    <row r="5" spans="1:5" ht="15.75">
      <c r="A5" s="16" t="s">
        <v>76</v>
      </c>
      <c r="B5" s="9"/>
      <c r="C5" s="9"/>
      <c r="D5" s="9"/>
      <c r="E5" s="9"/>
    </row>
    <row r="6" spans="1:5" s="6" customFormat="1" ht="40.5" customHeight="1">
      <c r="A6" s="17" t="s">
        <v>0</v>
      </c>
      <c r="B6" s="17"/>
      <c r="C6" s="17" t="s">
        <v>12</v>
      </c>
      <c r="D6" s="18" t="s">
        <v>19</v>
      </c>
      <c r="E6" s="17" t="s">
        <v>20</v>
      </c>
    </row>
    <row r="7" spans="1:5" ht="15.75">
      <c r="A7" s="101" t="s">
        <v>59</v>
      </c>
      <c r="B7" s="102"/>
      <c r="C7" s="102"/>
      <c r="D7" s="103"/>
      <c r="E7" s="103"/>
    </row>
    <row r="8" spans="1:5" ht="15.75">
      <c r="A8" s="103" t="s">
        <v>30</v>
      </c>
      <c r="B8" s="103"/>
      <c r="C8" s="104">
        <f>$C$35*B8/100</f>
        <v>0</v>
      </c>
      <c r="D8" s="104">
        <f>C8*0</f>
        <v>0</v>
      </c>
      <c r="E8" s="104">
        <f>C8*1</f>
        <v>0</v>
      </c>
    </row>
    <row r="9" spans="1:5" ht="15.75">
      <c r="A9" s="103" t="s">
        <v>25</v>
      </c>
      <c r="B9" s="103"/>
      <c r="C9" s="104">
        <f>$C$35*B9/100</f>
        <v>0</v>
      </c>
      <c r="D9" s="104">
        <f>C9*0</f>
        <v>0</v>
      </c>
      <c r="E9" s="104">
        <f>C9*1</f>
        <v>0</v>
      </c>
    </row>
    <row r="10" spans="1:5" ht="15.75">
      <c r="A10" s="103"/>
      <c r="B10" s="102"/>
      <c r="C10" s="104"/>
      <c r="D10" s="104"/>
      <c r="E10" s="104"/>
    </row>
    <row r="11" spans="1:5" ht="15.75">
      <c r="A11" s="103" t="s">
        <v>32</v>
      </c>
      <c r="B11" s="103"/>
      <c r="C11" s="104">
        <f>$C$35*B11/100</f>
        <v>0</v>
      </c>
      <c r="D11" s="104">
        <f>C11*0.5</f>
        <v>0</v>
      </c>
      <c r="E11" s="104">
        <f>C11*0.5</f>
        <v>0</v>
      </c>
    </row>
    <row r="12" spans="1:5" ht="15.75">
      <c r="A12" s="101" t="s">
        <v>1</v>
      </c>
      <c r="B12" s="103"/>
      <c r="C12" s="104"/>
      <c r="D12" s="104"/>
      <c r="E12" s="104"/>
    </row>
    <row r="13" spans="1:5" ht="15.75">
      <c r="A13" s="103" t="s">
        <v>2</v>
      </c>
      <c r="B13" s="103"/>
      <c r="C13" s="104">
        <f>$C$35*B13/100</f>
        <v>0</v>
      </c>
      <c r="D13" s="104">
        <f>C13*0.7</f>
        <v>0</v>
      </c>
      <c r="E13" s="104">
        <f>C13*0.3</f>
        <v>0</v>
      </c>
    </row>
    <row r="14" spans="1:5" ht="15.75">
      <c r="A14" s="103" t="s">
        <v>4</v>
      </c>
      <c r="B14" s="103"/>
      <c r="C14" s="104">
        <f>$C$35*B14/100</f>
        <v>0</v>
      </c>
      <c r="D14" s="104">
        <f>C14*0.7</f>
        <v>0</v>
      </c>
      <c r="E14" s="104">
        <f>C14*0.3</f>
        <v>0</v>
      </c>
    </row>
    <row r="15" spans="1:5" ht="15.75">
      <c r="A15" s="102" t="s">
        <v>84</v>
      </c>
      <c r="B15" s="103"/>
      <c r="C15" s="104"/>
      <c r="D15" s="104"/>
      <c r="E15" s="104"/>
    </row>
    <row r="16" spans="1:5" ht="15.75">
      <c r="A16" s="103" t="s">
        <v>33</v>
      </c>
      <c r="B16" s="103"/>
      <c r="C16" s="104">
        <f>$C$35*B16/100</f>
        <v>0</v>
      </c>
      <c r="D16" s="104">
        <f>C16*0.6</f>
        <v>0</v>
      </c>
      <c r="E16" s="104">
        <f>C16*0.4</f>
        <v>0</v>
      </c>
    </row>
    <row r="17" spans="1:5" ht="15.75">
      <c r="A17" s="103" t="s">
        <v>34</v>
      </c>
      <c r="B17" s="103"/>
      <c r="C17" s="104">
        <f>$C$35*B17/100</f>
        <v>0</v>
      </c>
      <c r="D17" s="104">
        <f>C17*0.7</f>
        <v>0</v>
      </c>
      <c r="E17" s="104">
        <f>C17*0.3</f>
        <v>0</v>
      </c>
    </row>
    <row r="18" spans="1:5" ht="15.75">
      <c r="A18" s="103" t="s">
        <v>35</v>
      </c>
      <c r="B18" s="103"/>
      <c r="C18" s="104">
        <f>$C$35*B18/100</f>
        <v>0</v>
      </c>
      <c r="D18" s="104">
        <f>C18*0.7</f>
        <v>0</v>
      </c>
      <c r="E18" s="104">
        <f>C18*0.3</f>
        <v>0</v>
      </c>
    </row>
    <row r="19" spans="1:5" ht="15.75">
      <c r="A19" s="101" t="s">
        <v>85</v>
      </c>
      <c r="B19" s="103"/>
      <c r="C19" s="104"/>
      <c r="D19" s="104"/>
      <c r="E19" s="104"/>
    </row>
    <row r="20" spans="1:5" ht="15.75">
      <c r="A20" s="103" t="s">
        <v>9</v>
      </c>
      <c r="B20" s="103"/>
      <c r="C20" s="104">
        <f aca="true" t="shared" si="0" ref="C20:C25">$C$35*B20/100</f>
        <v>0</v>
      </c>
      <c r="D20" s="104">
        <f>C20*0.6</f>
        <v>0</v>
      </c>
      <c r="E20" s="104">
        <f>C20*0.4</f>
        <v>0</v>
      </c>
    </row>
    <row r="21" spans="1:5" ht="15.75">
      <c r="A21" s="103" t="s">
        <v>86</v>
      </c>
      <c r="B21" s="103"/>
      <c r="C21" s="104">
        <f t="shared" si="0"/>
        <v>0</v>
      </c>
      <c r="D21" s="104">
        <f>C21*0.6</f>
        <v>0</v>
      </c>
      <c r="E21" s="104">
        <f>C21*0.4</f>
        <v>0</v>
      </c>
    </row>
    <row r="22" spans="1:5" ht="15.75">
      <c r="A22" s="103" t="s">
        <v>7</v>
      </c>
      <c r="B22" s="103"/>
      <c r="C22" s="104">
        <f t="shared" si="0"/>
        <v>0</v>
      </c>
      <c r="D22" s="104">
        <f>C22*0.6</f>
        <v>0</v>
      </c>
      <c r="E22" s="104">
        <f>C22*0.4</f>
        <v>0</v>
      </c>
    </row>
    <row r="23" spans="1:5" ht="15.75">
      <c r="A23" s="20" t="s">
        <v>8</v>
      </c>
      <c r="B23" s="20"/>
      <c r="C23" s="21">
        <f t="shared" si="0"/>
        <v>0</v>
      </c>
      <c r="D23" s="21">
        <f>C23*0.7</f>
        <v>0</v>
      </c>
      <c r="E23" s="21">
        <f>C23*0.3</f>
        <v>0</v>
      </c>
    </row>
    <row r="24" spans="1:5" ht="15.75">
      <c r="A24" s="103" t="s">
        <v>157</v>
      </c>
      <c r="B24" s="103"/>
      <c r="C24" s="104">
        <f t="shared" si="0"/>
        <v>0</v>
      </c>
      <c r="D24" s="104">
        <f>C24*0.8</f>
        <v>0</v>
      </c>
      <c r="E24" s="104">
        <f>C24*0.2</f>
        <v>0</v>
      </c>
    </row>
    <row r="25" spans="1:5" ht="15.75">
      <c r="A25" s="20" t="s">
        <v>118</v>
      </c>
      <c r="B25" s="20"/>
      <c r="C25" s="21">
        <f t="shared" si="0"/>
        <v>0</v>
      </c>
      <c r="D25" s="21">
        <f>C25*0.7</f>
        <v>0</v>
      </c>
      <c r="E25" s="21">
        <f>C25*0.3</f>
        <v>0</v>
      </c>
    </row>
    <row r="26" spans="1:5" ht="15.75">
      <c r="A26" s="19" t="s">
        <v>5</v>
      </c>
      <c r="B26" s="20"/>
      <c r="C26" s="21"/>
      <c r="D26" s="21"/>
      <c r="E26" s="21"/>
    </row>
    <row r="27" spans="1:5" ht="15.75">
      <c r="A27" s="20" t="s">
        <v>14</v>
      </c>
      <c r="B27" s="20"/>
      <c r="C27" s="21">
        <f>$C$35*B27/100</f>
        <v>0</v>
      </c>
      <c r="D27" s="21">
        <f>C27*0.6</f>
        <v>0</v>
      </c>
      <c r="E27" s="21">
        <f>C27*0.4</f>
        <v>0</v>
      </c>
    </row>
    <row r="28" spans="1:5" ht="15.75">
      <c r="A28" s="20" t="s">
        <v>15</v>
      </c>
      <c r="B28" s="20"/>
      <c r="C28" s="21">
        <f>$C$35*B28/100</f>
        <v>0</v>
      </c>
      <c r="D28" s="21">
        <f>C28*0.6</f>
        <v>0</v>
      </c>
      <c r="E28" s="21">
        <f>C28*0.4</f>
        <v>0</v>
      </c>
    </row>
    <row r="29" spans="1:5" ht="15.75">
      <c r="A29" s="20" t="s">
        <v>16</v>
      </c>
      <c r="B29" s="20"/>
      <c r="C29" s="21">
        <f>$C$35*B29/100</f>
        <v>0</v>
      </c>
      <c r="D29" s="21">
        <f>C29*0.7</f>
        <v>0</v>
      </c>
      <c r="E29" s="21">
        <f>C29*0.3</f>
        <v>0</v>
      </c>
    </row>
    <row r="30" spans="1:5" ht="15.75">
      <c r="A30" s="20" t="s">
        <v>26</v>
      </c>
      <c r="B30" s="20"/>
      <c r="C30" s="21">
        <f>$C$35*B30/100</f>
        <v>0</v>
      </c>
      <c r="D30" s="21">
        <f>C30*0.7</f>
        <v>0</v>
      </c>
      <c r="E30" s="21">
        <f>C30*0.3</f>
        <v>0</v>
      </c>
    </row>
    <row r="31" spans="1:5" ht="15.75">
      <c r="A31" s="20" t="s">
        <v>17</v>
      </c>
      <c r="B31" s="20"/>
      <c r="C31" s="21">
        <f>$C$35*B31/100</f>
        <v>0</v>
      </c>
      <c r="D31" s="21">
        <f>C31*0.7</f>
        <v>0</v>
      </c>
      <c r="E31" s="21">
        <f>C31*0.3</f>
        <v>0</v>
      </c>
    </row>
    <row r="32" spans="1:5" ht="15.75">
      <c r="A32" s="19" t="s">
        <v>10</v>
      </c>
      <c r="B32" s="20"/>
      <c r="C32" s="21"/>
      <c r="D32" s="21"/>
      <c r="E32" s="21"/>
    </row>
    <row r="33" spans="1:5" ht="15.75">
      <c r="A33" s="20" t="s">
        <v>11</v>
      </c>
      <c r="B33" s="20"/>
      <c r="C33" s="21">
        <f>$C$35*B33/100</f>
        <v>0</v>
      </c>
      <c r="D33" s="21">
        <f>C33*0.65</f>
        <v>0</v>
      </c>
      <c r="E33" s="21">
        <f>C33*0.35</f>
        <v>0</v>
      </c>
    </row>
    <row r="34" spans="1:5" ht="32.25" thickBot="1">
      <c r="A34" s="38" t="s">
        <v>63</v>
      </c>
      <c r="B34" s="23"/>
      <c r="C34" s="24">
        <f>$C$35*B34/100</f>
        <v>0</v>
      </c>
      <c r="D34" s="24">
        <f>C34*0.65</f>
        <v>0</v>
      </c>
      <c r="E34" s="24">
        <f>C34*0.35</f>
        <v>0</v>
      </c>
    </row>
    <row r="35" spans="1:5" ht="15.75">
      <c r="A35" s="25" t="s">
        <v>6</v>
      </c>
      <c r="B35" s="26"/>
      <c r="C35" s="27">
        <f>D41</f>
        <v>0</v>
      </c>
      <c r="D35" s="39">
        <f>SUM(D8:D34)</f>
        <v>0</v>
      </c>
      <c r="E35" s="40">
        <f>SUM(E8:E34)</f>
        <v>0</v>
      </c>
    </row>
    <row r="36" spans="1:5" ht="15.75">
      <c r="A36" s="30"/>
      <c r="B36" s="20"/>
      <c r="C36" s="31" t="s">
        <v>31</v>
      </c>
      <c r="D36" s="20"/>
      <c r="E36" s="32"/>
    </row>
    <row r="37" spans="1:5" ht="16.5" thickBot="1">
      <c r="A37" s="33"/>
      <c r="B37" s="34"/>
      <c r="C37" s="35">
        <f>1.27*C35</f>
        <v>0</v>
      </c>
      <c r="D37" s="34"/>
      <c r="E37" s="36"/>
    </row>
    <row r="38" spans="3:4" ht="12.75">
      <c r="C38" s="12"/>
      <c r="D38" s="12"/>
    </row>
    <row r="39" spans="2:5" ht="15.75">
      <c r="B39" s="13"/>
      <c r="C39" s="87" t="s">
        <v>74</v>
      </c>
      <c r="D39" s="88">
        <v>12616</v>
      </c>
      <c r="E39" s="8" t="s">
        <v>80</v>
      </c>
    </row>
    <row r="40" spans="2:5" ht="15.75">
      <c r="B40" s="15"/>
      <c r="C40" s="87" t="s">
        <v>119</v>
      </c>
      <c r="D40" s="90"/>
      <c r="E40" s="8" t="s">
        <v>116</v>
      </c>
    </row>
    <row r="41" spans="2:5" ht="15.75">
      <c r="B41" s="15"/>
      <c r="C41" s="87"/>
      <c r="D41" s="89">
        <f>D39*D40</f>
        <v>0</v>
      </c>
      <c r="E41" s="8" t="s">
        <v>116</v>
      </c>
    </row>
    <row r="42" spans="3:4" ht="15.75">
      <c r="C42" s="9"/>
      <c r="D42" s="9"/>
    </row>
  </sheetData>
  <sheetProtection/>
  <printOptions/>
  <pageMargins left="0.75" right="0.75" top="1" bottom="1" header="0.5" footer="0.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="75" zoomScaleSheetLayoutView="75" zoomScalePageLayoutView="0" workbookViewId="0" topLeftCell="A24">
      <selection activeCell="E38" sqref="E38"/>
    </sheetView>
  </sheetViews>
  <sheetFormatPr defaultColWidth="9.00390625" defaultRowHeight="12.75"/>
  <cols>
    <col min="1" max="1" width="48.75390625" style="8" customWidth="1"/>
    <col min="2" max="2" width="4.125" style="8" customWidth="1"/>
    <col min="3" max="3" width="16.125" style="8" customWidth="1"/>
    <col min="4" max="4" width="16.625" style="8" bestFit="1" customWidth="1"/>
    <col min="5" max="5" width="17.375" style="8" customWidth="1"/>
  </cols>
  <sheetData>
    <row r="1" spans="1:2" ht="18.75">
      <c r="A1" s="7" t="s">
        <v>29</v>
      </c>
      <c r="B1" s="7"/>
    </row>
    <row r="2" spans="1:6" ht="18.75">
      <c r="A2" s="77" t="s">
        <v>77</v>
      </c>
      <c r="B2" s="7"/>
      <c r="F2" s="8"/>
    </row>
    <row r="3" spans="1:6" ht="15.75">
      <c r="A3" s="51" t="s">
        <v>70</v>
      </c>
      <c r="B3" s="9"/>
      <c r="C3" s="9"/>
      <c r="D3" s="9"/>
      <c r="E3" s="9"/>
      <c r="F3" s="8"/>
    </row>
    <row r="4" spans="1:5" ht="15.75">
      <c r="A4" s="76" t="s">
        <v>139</v>
      </c>
      <c r="B4" s="9"/>
      <c r="C4" s="9"/>
      <c r="D4" s="9"/>
      <c r="E4" s="9"/>
    </row>
    <row r="5" spans="1:5" ht="15.75">
      <c r="A5" s="76" t="s">
        <v>78</v>
      </c>
      <c r="B5" s="9"/>
      <c r="C5" s="9"/>
      <c r="D5" s="9"/>
      <c r="E5" s="9"/>
    </row>
    <row r="6" spans="1:5" ht="15.75">
      <c r="A6" s="77" t="s">
        <v>81</v>
      </c>
      <c r="B6" s="9"/>
      <c r="C6" s="9"/>
      <c r="D6" s="9"/>
      <c r="E6" s="9"/>
    </row>
    <row r="7" spans="1:5" s="6" customFormat="1" ht="47.25">
      <c r="A7" s="17" t="s">
        <v>0</v>
      </c>
      <c r="B7" s="17"/>
      <c r="C7" s="18" t="s">
        <v>12</v>
      </c>
      <c r="D7" s="18" t="s">
        <v>19</v>
      </c>
      <c r="E7" s="18" t="s">
        <v>20</v>
      </c>
    </row>
    <row r="8" spans="1:5" ht="15.75">
      <c r="A8" s="37" t="s">
        <v>59</v>
      </c>
      <c r="B8" s="22"/>
      <c r="C8" s="22"/>
      <c r="D8" s="20"/>
      <c r="E8" s="20"/>
    </row>
    <row r="9" spans="1:5" ht="15.75">
      <c r="A9" s="44" t="s">
        <v>54</v>
      </c>
      <c r="B9" s="20"/>
      <c r="C9" s="21">
        <f>$C$38*B9/100</f>
        <v>0</v>
      </c>
      <c r="D9" s="21">
        <f>C9*0</f>
        <v>0</v>
      </c>
      <c r="E9" s="21">
        <f>C9*1</f>
        <v>0</v>
      </c>
    </row>
    <row r="10" spans="1:5" ht="15.75">
      <c r="A10" s="20" t="s">
        <v>25</v>
      </c>
      <c r="B10" s="20"/>
      <c r="C10" s="21">
        <f>$C$38*B10/100</f>
        <v>0</v>
      </c>
      <c r="D10" s="21">
        <f>C10*0</f>
        <v>0</v>
      </c>
      <c r="E10" s="21">
        <f>C10*1</f>
        <v>0</v>
      </c>
    </row>
    <row r="11" spans="1:5" ht="15.75">
      <c r="A11" s="20"/>
      <c r="B11" s="22"/>
      <c r="C11" s="21"/>
      <c r="D11" s="21"/>
      <c r="E11" s="21"/>
    </row>
    <row r="12" spans="1:5" ht="15.75">
      <c r="A12" s="20" t="s">
        <v>32</v>
      </c>
      <c r="B12" s="20"/>
      <c r="C12" s="21">
        <f>$C$38*B12/100</f>
        <v>0</v>
      </c>
      <c r="D12" s="21">
        <f>C12*0.5</f>
        <v>0</v>
      </c>
      <c r="E12" s="21">
        <f>C12*0.5</f>
        <v>0</v>
      </c>
    </row>
    <row r="13" spans="1:5" ht="15.75">
      <c r="A13" s="37" t="s">
        <v>1</v>
      </c>
      <c r="B13" s="20"/>
      <c r="C13" s="21"/>
      <c r="D13" s="21"/>
      <c r="E13" s="21"/>
    </row>
    <row r="14" spans="1:5" ht="15.75">
      <c r="A14" s="20" t="s">
        <v>37</v>
      </c>
      <c r="B14" s="20"/>
      <c r="C14" s="21">
        <f>$C$38*B14/100</f>
        <v>0</v>
      </c>
      <c r="D14" s="21">
        <f>C14*0.7</f>
        <v>0</v>
      </c>
      <c r="E14" s="21">
        <f>C14*0.3</f>
        <v>0</v>
      </c>
    </row>
    <row r="15" spans="1:5" ht="15.75">
      <c r="A15" s="20" t="s">
        <v>4</v>
      </c>
      <c r="B15" s="20"/>
      <c r="C15" s="21">
        <f>$C$38*B15/100</f>
        <v>0</v>
      </c>
      <c r="D15" s="21">
        <f>C15*0.7</f>
        <v>0</v>
      </c>
      <c r="E15" s="21">
        <f>C15*0.3</f>
        <v>0</v>
      </c>
    </row>
    <row r="16" spans="1:5" ht="15.75">
      <c r="A16" s="20" t="s">
        <v>38</v>
      </c>
      <c r="B16" s="20"/>
      <c r="C16" s="21">
        <f>$C$38*B16/100</f>
        <v>0</v>
      </c>
      <c r="D16" s="21">
        <f>C16*0.7</f>
        <v>0</v>
      </c>
      <c r="E16" s="21">
        <f>C16*0.3</f>
        <v>0</v>
      </c>
    </row>
    <row r="17" spans="1:5" ht="15.75">
      <c r="A17" s="22" t="s">
        <v>84</v>
      </c>
      <c r="B17" s="20"/>
      <c r="C17" s="21"/>
      <c r="D17" s="21"/>
      <c r="E17" s="21"/>
    </row>
    <row r="18" spans="1:5" ht="15.75">
      <c r="A18" s="20" t="s">
        <v>40</v>
      </c>
      <c r="B18" s="20"/>
      <c r="C18" s="21">
        <f>$C$38*B18/100</f>
        <v>0</v>
      </c>
      <c r="D18" s="21">
        <f>C18*0.6</f>
        <v>0</v>
      </c>
      <c r="E18" s="21">
        <f>C18*0.4</f>
        <v>0</v>
      </c>
    </row>
    <row r="19" spans="1:5" ht="15.75">
      <c r="A19" s="20" t="s">
        <v>83</v>
      </c>
      <c r="B19" s="20"/>
      <c r="C19" s="21">
        <f>$C$38*B19/100</f>
        <v>0</v>
      </c>
      <c r="D19" s="21">
        <f>C19*0.6</f>
        <v>0</v>
      </c>
      <c r="E19" s="21">
        <f>C19*0.4</f>
        <v>0</v>
      </c>
    </row>
    <row r="20" spans="1:5" ht="15.75">
      <c r="A20" s="20" t="s">
        <v>82</v>
      </c>
      <c r="B20" s="20"/>
      <c r="C20" s="21">
        <f>$C$38*B20/100</f>
        <v>0</v>
      </c>
      <c r="D20" s="21">
        <f>C20*0.7</f>
        <v>0</v>
      </c>
      <c r="E20" s="21">
        <f>C20*0.3</f>
        <v>0</v>
      </c>
    </row>
    <row r="21" spans="1:5" ht="15.75">
      <c r="A21" s="20" t="s">
        <v>13</v>
      </c>
      <c r="B21" s="20"/>
      <c r="C21" s="21">
        <f>$C$38*B21/100</f>
        <v>0</v>
      </c>
      <c r="D21" s="21">
        <f>C21*0.7</f>
        <v>0</v>
      </c>
      <c r="E21" s="21">
        <f>C21*0.3</f>
        <v>0</v>
      </c>
    </row>
    <row r="22" spans="1:5" ht="15.75">
      <c r="A22" s="37" t="s">
        <v>85</v>
      </c>
      <c r="B22" s="20"/>
      <c r="C22" s="21"/>
      <c r="D22" s="21"/>
      <c r="E22" s="21"/>
    </row>
    <row r="23" spans="1:5" ht="15.75">
      <c r="A23" s="20" t="s">
        <v>9</v>
      </c>
      <c r="B23" s="20"/>
      <c r="C23" s="21">
        <f aca="true" t="shared" si="0" ref="C23:C28">$C$38*B23/100</f>
        <v>0</v>
      </c>
      <c r="D23" s="21">
        <f>C23*0.6</f>
        <v>0</v>
      </c>
      <c r="E23" s="21">
        <f>C23*0.4</f>
        <v>0</v>
      </c>
    </row>
    <row r="24" spans="1:5" ht="15.75">
      <c r="A24" s="20" t="s">
        <v>86</v>
      </c>
      <c r="B24" s="20"/>
      <c r="C24" s="21">
        <f t="shared" si="0"/>
        <v>0</v>
      </c>
      <c r="D24" s="21">
        <f>C24*0.6</f>
        <v>0</v>
      </c>
      <c r="E24" s="21">
        <f>C24*0.4</f>
        <v>0</v>
      </c>
    </row>
    <row r="25" spans="1:5" ht="15.75">
      <c r="A25" s="20" t="s">
        <v>7</v>
      </c>
      <c r="B25" s="20"/>
      <c r="C25" s="21">
        <f t="shared" si="0"/>
        <v>0</v>
      </c>
      <c r="D25" s="21">
        <f>C25*0.6</f>
        <v>0</v>
      </c>
      <c r="E25" s="21">
        <f>C25*0.4</f>
        <v>0</v>
      </c>
    </row>
    <row r="26" spans="1:5" ht="15.75">
      <c r="A26" s="20" t="s">
        <v>8</v>
      </c>
      <c r="B26" s="20"/>
      <c r="C26" s="21">
        <f t="shared" si="0"/>
        <v>0</v>
      </c>
      <c r="D26" s="21">
        <f>C26*0.7</f>
        <v>0</v>
      </c>
      <c r="E26" s="21">
        <f>C26*0.3</f>
        <v>0</v>
      </c>
    </row>
    <row r="27" spans="1:5" ht="15.75">
      <c r="A27" s="20" t="s">
        <v>42</v>
      </c>
      <c r="B27" s="20"/>
      <c r="C27" s="21">
        <f t="shared" si="0"/>
        <v>0</v>
      </c>
      <c r="D27" s="21">
        <f>C27*0.7</f>
        <v>0</v>
      </c>
      <c r="E27" s="21">
        <f>C27*0.3</f>
        <v>0</v>
      </c>
    </row>
    <row r="28" spans="1:5" ht="15.75">
      <c r="A28" s="103" t="s">
        <v>164</v>
      </c>
      <c r="B28" s="103"/>
      <c r="C28" s="104">
        <f t="shared" si="0"/>
        <v>0</v>
      </c>
      <c r="D28" s="104">
        <f>C28*0.7</f>
        <v>0</v>
      </c>
      <c r="E28" s="104">
        <f>C28*0.3</f>
        <v>0</v>
      </c>
    </row>
    <row r="29" spans="1:5" ht="15.75">
      <c r="A29" s="134" t="s">
        <v>5</v>
      </c>
      <c r="B29" s="103"/>
      <c r="C29" s="104"/>
      <c r="D29" s="104"/>
      <c r="E29" s="104"/>
    </row>
    <row r="30" spans="1:5" ht="15.75">
      <c r="A30" s="103" t="s">
        <v>14</v>
      </c>
      <c r="B30" s="103"/>
      <c r="C30" s="104">
        <f>$C$38*B30/100</f>
        <v>0</v>
      </c>
      <c r="D30" s="104">
        <f>C30*0.6</f>
        <v>0</v>
      </c>
      <c r="E30" s="104">
        <f>C30*0.4</f>
        <v>0</v>
      </c>
    </row>
    <row r="31" spans="1:5" ht="15.75">
      <c r="A31" s="20" t="s">
        <v>15</v>
      </c>
      <c r="B31" s="20"/>
      <c r="C31" s="21">
        <f>$C$38*B31/100</f>
        <v>0</v>
      </c>
      <c r="D31" s="21">
        <f>C31*0.6</f>
        <v>0</v>
      </c>
      <c r="E31" s="21">
        <f>C31*0.4</f>
        <v>0</v>
      </c>
    </row>
    <row r="32" spans="1:5" ht="15.75">
      <c r="A32" s="20" t="s">
        <v>16</v>
      </c>
      <c r="B32" s="20"/>
      <c r="C32" s="21">
        <f>$C$38*B32/100</f>
        <v>0</v>
      </c>
      <c r="D32" s="21">
        <f>C32*0.7</f>
        <v>0</v>
      </c>
      <c r="E32" s="21">
        <f>C32*0.3</f>
        <v>0</v>
      </c>
    </row>
    <row r="33" spans="1:5" ht="15.75">
      <c r="A33" s="20" t="s">
        <v>26</v>
      </c>
      <c r="B33" s="20"/>
      <c r="C33" s="21">
        <f>$C$38*B33/100</f>
        <v>0</v>
      </c>
      <c r="D33" s="21">
        <f>C33*0.7</f>
        <v>0</v>
      </c>
      <c r="E33" s="21">
        <f>C33*0.3</f>
        <v>0</v>
      </c>
    </row>
    <row r="34" spans="1:5" ht="15.75">
      <c r="A34" s="20" t="s">
        <v>17</v>
      </c>
      <c r="B34" s="20"/>
      <c r="C34" s="21">
        <f>$C$38*B34/100</f>
        <v>0</v>
      </c>
      <c r="D34" s="21">
        <f>C34*0.7</f>
        <v>0</v>
      </c>
      <c r="E34" s="21">
        <f>C34*0.3</f>
        <v>0</v>
      </c>
    </row>
    <row r="35" spans="1:5" ht="15.75">
      <c r="A35" s="19" t="s">
        <v>10</v>
      </c>
      <c r="B35" s="20"/>
      <c r="C35" s="21"/>
      <c r="D35" s="21"/>
      <c r="E35" s="21"/>
    </row>
    <row r="36" spans="1:5" ht="15.75">
      <c r="A36" s="20" t="s">
        <v>11</v>
      </c>
      <c r="B36" s="20"/>
      <c r="C36" s="21">
        <f>$C$38*B36/100</f>
        <v>0</v>
      </c>
      <c r="D36" s="21">
        <f>C36*0.65</f>
        <v>0</v>
      </c>
      <c r="E36" s="21">
        <f>C36*0.35</f>
        <v>0</v>
      </c>
    </row>
    <row r="37" spans="1:5" ht="32.25" thickBot="1">
      <c r="A37" s="38" t="s">
        <v>64</v>
      </c>
      <c r="B37" s="23"/>
      <c r="C37" s="24">
        <f>$C$38*B37/100</f>
        <v>0</v>
      </c>
      <c r="D37" s="24">
        <f>C37*0.65</f>
        <v>0</v>
      </c>
      <c r="E37" s="24">
        <f>C37*0.35</f>
        <v>0</v>
      </c>
    </row>
    <row r="38" spans="1:5" ht="15.75">
      <c r="A38" s="25" t="s">
        <v>6</v>
      </c>
      <c r="B38" s="26">
        <f>SUM(B9:B37)</f>
        <v>0</v>
      </c>
      <c r="C38" s="27">
        <f>D44</f>
        <v>0</v>
      </c>
      <c r="D38" s="28">
        <f>SUM(D9:D37)</f>
        <v>0</v>
      </c>
      <c r="E38" s="29">
        <f>SUM(E9:E37)</f>
        <v>0</v>
      </c>
    </row>
    <row r="39" spans="1:5" ht="15.75">
      <c r="A39" s="30"/>
      <c r="B39" s="20"/>
      <c r="C39" s="31" t="s">
        <v>31</v>
      </c>
      <c r="D39" s="20"/>
      <c r="E39" s="32"/>
    </row>
    <row r="40" spans="1:5" ht="16.5" thickBot="1">
      <c r="A40" s="33"/>
      <c r="B40" s="34"/>
      <c r="C40" s="35">
        <f>1.27*C38</f>
        <v>0</v>
      </c>
      <c r="D40" s="34"/>
      <c r="E40" s="36"/>
    </row>
    <row r="42" spans="3:6" ht="15">
      <c r="C42" s="83" t="s">
        <v>74</v>
      </c>
      <c r="D42" s="110">
        <v>973</v>
      </c>
      <c r="E42" s="82" t="s">
        <v>80</v>
      </c>
      <c r="F42" s="96"/>
    </row>
    <row r="43" spans="3:6" ht="15">
      <c r="C43" s="83" t="s">
        <v>119</v>
      </c>
      <c r="D43" s="93"/>
      <c r="E43" s="82" t="s">
        <v>116</v>
      </c>
      <c r="F43" s="96"/>
    </row>
    <row r="44" spans="3:6" ht="15">
      <c r="C44" s="82"/>
      <c r="D44" s="92">
        <f>D42*D43</f>
        <v>0</v>
      </c>
      <c r="E44" s="82" t="s">
        <v>117</v>
      </c>
      <c r="F44" s="96"/>
    </row>
    <row r="45" spans="3:5" ht="15">
      <c r="C45" s="82"/>
      <c r="D45" s="82"/>
      <c r="E45" s="82"/>
    </row>
    <row r="46" ht="15">
      <c r="D46" s="92"/>
    </row>
  </sheetData>
  <sheetProtection/>
  <printOptions/>
  <pageMargins left="0.7" right="0.7" top="0.75" bottom="0.75" header="0.3" footer="0.3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75" zoomScaleSheetLayoutView="75" zoomScalePageLayoutView="0" workbookViewId="0" topLeftCell="A23">
      <selection activeCell="A31" sqref="A31"/>
    </sheetView>
  </sheetViews>
  <sheetFormatPr defaultColWidth="9.00390625" defaultRowHeight="12.75"/>
  <cols>
    <col min="1" max="1" width="48.75390625" style="8" customWidth="1"/>
    <col min="2" max="2" width="4.125" style="8" customWidth="1"/>
    <col min="3" max="3" width="16.125" style="8" customWidth="1"/>
    <col min="4" max="4" width="16.625" style="8" bestFit="1" customWidth="1"/>
    <col min="5" max="5" width="15.75390625" style="8" customWidth="1"/>
  </cols>
  <sheetData>
    <row r="1" spans="1:2" ht="18.75">
      <c r="A1" s="7" t="s">
        <v>29</v>
      </c>
      <c r="B1" s="7"/>
    </row>
    <row r="2" spans="1:2" ht="18.75">
      <c r="A2" s="77" t="s">
        <v>43</v>
      </c>
      <c r="B2" s="7"/>
    </row>
    <row r="3" spans="1:5" ht="15.75">
      <c r="A3" s="51" t="s">
        <v>70</v>
      </c>
      <c r="B3" s="9"/>
      <c r="C3" s="9"/>
      <c r="D3" s="9"/>
      <c r="E3" s="9"/>
    </row>
    <row r="4" spans="1:5" ht="15.75">
      <c r="A4" s="16" t="s">
        <v>72</v>
      </c>
      <c r="B4" s="9"/>
      <c r="C4" s="9"/>
      <c r="D4" s="9"/>
      <c r="E4" s="9"/>
    </row>
    <row r="5" spans="1:5" ht="15.75">
      <c r="A5" s="16" t="s">
        <v>87</v>
      </c>
      <c r="B5" s="9"/>
      <c r="C5" s="9"/>
      <c r="D5" s="9"/>
      <c r="E5" s="9"/>
    </row>
    <row r="6" spans="1:5" ht="15.75">
      <c r="A6" s="77" t="s">
        <v>92</v>
      </c>
      <c r="B6" s="9"/>
      <c r="C6" s="9"/>
      <c r="D6" s="9"/>
      <c r="E6" s="9"/>
    </row>
    <row r="7" spans="1:5" s="6" customFormat="1" ht="47.25">
      <c r="A7" s="17" t="s">
        <v>0</v>
      </c>
      <c r="B7" s="17"/>
      <c r="C7" s="18" t="s">
        <v>12</v>
      </c>
      <c r="D7" s="18" t="s">
        <v>19</v>
      </c>
      <c r="E7" s="18" t="s">
        <v>20</v>
      </c>
    </row>
    <row r="8" spans="1:5" ht="15.75">
      <c r="A8" s="37" t="s">
        <v>59</v>
      </c>
      <c r="B8" s="22"/>
      <c r="C8" s="22"/>
      <c r="D8" s="20"/>
      <c r="E8" s="20"/>
    </row>
    <row r="9" spans="1:5" ht="15.75">
      <c r="A9" s="20" t="s">
        <v>36</v>
      </c>
      <c r="B9" s="20"/>
      <c r="C9" s="21">
        <f>$C$37*B9/100</f>
        <v>0</v>
      </c>
      <c r="D9" s="21">
        <f>C9*0</f>
        <v>0</v>
      </c>
      <c r="E9" s="21">
        <f>C9*1</f>
        <v>0</v>
      </c>
    </row>
    <row r="10" spans="1:5" ht="15.75">
      <c r="A10" s="20" t="s">
        <v>25</v>
      </c>
      <c r="B10" s="20"/>
      <c r="C10" s="21">
        <f>$C$37*B10/100</f>
        <v>0</v>
      </c>
      <c r="D10" s="21">
        <f>C10*0</f>
        <v>0</v>
      </c>
      <c r="E10" s="21">
        <f>C10*1</f>
        <v>0</v>
      </c>
    </row>
    <row r="11" spans="1:5" ht="15.75">
      <c r="A11" s="20"/>
      <c r="B11" s="22"/>
      <c r="C11" s="21"/>
      <c r="D11" s="21"/>
      <c r="E11" s="21"/>
    </row>
    <row r="12" spans="1:5" ht="15.75">
      <c r="A12" s="20" t="s">
        <v>32</v>
      </c>
      <c r="B12" s="20"/>
      <c r="C12" s="21">
        <f>$C$37*B12/100</f>
        <v>0</v>
      </c>
      <c r="D12" s="21">
        <f>C12*0.5</f>
        <v>0</v>
      </c>
      <c r="E12" s="21">
        <f>C12*0.5</f>
        <v>0</v>
      </c>
    </row>
    <row r="13" spans="1:5" ht="15.75">
      <c r="A13" s="37" t="s">
        <v>1</v>
      </c>
      <c r="B13" s="20"/>
      <c r="C13" s="21"/>
      <c r="D13" s="21"/>
      <c r="E13" s="21"/>
    </row>
    <row r="14" spans="1:5" ht="15.75">
      <c r="A14" s="20" t="s">
        <v>37</v>
      </c>
      <c r="B14" s="20"/>
      <c r="C14" s="21">
        <f>$C$37*B14/100</f>
        <v>0</v>
      </c>
      <c r="D14" s="21">
        <f>C14*0.7</f>
        <v>0</v>
      </c>
      <c r="E14" s="21">
        <f>C14*0.3</f>
        <v>0</v>
      </c>
    </row>
    <row r="15" spans="1:5" ht="15.75">
      <c r="A15" s="20" t="s">
        <v>4</v>
      </c>
      <c r="B15" s="20"/>
      <c r="C15" s="21">
        <f>$C$37*B15/100</f>
        <v>0</v>
      </c>
      <c r="D15" s="21">
        <f>C15*0.7</f>
        <v>0</v>
      </c>
      <c r="E15" s="21">
        <f>C15*0.3</f>
        <v>0</v>
      </c>
    </row>
    <row r="16" spans="1:5" ht="15.75">
      <c r="A16" s="20" t="s">
        <v>38</v>
      </c>
      <c r="B16" s="20"/>
      <c r="C16" s="21">
        <f>$C$37*B16/100</f>
        <v>0</v>
      </c>
      <c r="D16" s="21">
        <f>C16*0.7</f>
        <v>0</v>
      </c>
      <c r="E16" s="21">
        <f>C16*0.3</f>
        <v>0</v>
      </c>
    </row>
    <row r="17" spans="1:5" ht="15.75">
      <c r="A17" s="22" t="s">
        <v>89</v>
      </c>
      <c r="B17" s="20"/>
      <c r="C17" s="21"/>
      <c r="D17" s="21"/>
      <c r="E17" s="21"/>
    </row>
    <row r="18" spans="1:5" ht="15.75">
      <c r="A18" s="20" t="s">
        <v>40</v>
      </c>
      <c r="B18" s="20"/>
      <c r="C18" s="21">
        <f>$C$37*B18/100</f>
        <v>0</v>
      </c>
      <c r="D18" s="21">
        <f>C18*0.6</f>
        <v>0</v>
      </c>
      <c r="E18" s="21">
        <f>C18*0.4</f>
        <v>0</v>
      </c>
    </row>
    <row r="19" spans="1:5" ht="15.75">
      <c r="A19" s="20" t="s">
        <v>41</v>
      </c>
      <c r="B19" s="20"/>
      <c r="C19" s="21">
        <f>$C$37*B19/100</f>
        <v>0</v>
      </c>
      <c r="D19" s="21">
        <f>C19*0.7</f>
        <v>0</v>
      </c>
      <c r="E19" s="21">
        <f>C19*0.3</f>
        <v>0</v>
      </c>
    </row>
    <row r="20" spans="1:5" ht="15.75">
      <c r="A20" s="20" t="s">
        <v>88</v>
      </c>
      <c r="B20" s="20"/>
      <c r="C20" s="21">
        <f>$C$37*B20/100</f>
        <v>0</v>
      </c>
      <c r="D20" s="21">
        <f>C20*0.7</f>
        <v>0</v>
      </c>
      <c r="E20" s="21">
        <f>C20*0.3</f>
        <v>0</v>
      </c>
    </row>
    <row r="21" spans="1:5" ht="15.75">
      <c r="A21" s="37" t="s">
        <v>85</v>
      </c>
      <c r="B21" s="20"/>
      <c r="C21" s="21"/>
      <c r="D21" s="21"/>
      <c r="E21" s="21"/>
    </row>
    <row r="22" spans="1:5" ht="15.75">
      <c r="A22" s="20" t="s">
        <v>9</v>
      </c>
      <c r="B22" s="20"/>
      <c r="C22" s="21">
        <f aca="true" t="shared" si="0" ref="C22:C27">$C$37*B22/100</f>
        <v>0</v>
      </c>
      <c r="D22" s="21">
        <f>C22*0.6</f>
        <v>0</v>
      </c>
      <c r="E22" s="21">
        <f>C22*0.4</f>
        <v>0</v>
      </c>
    </row>
    <row r="23" spans="1:5" ht="15.75">
      <c r="A23" s="20" t="s">
        <v>86</v>
      </c>
      <c r="B23" s="20"/>
      <c r="C23" s="21">
        <f t="shared" si="0"/>
        <v>0</v>
      </c>
      <c r="D23" s="21">
        <f>C23*0.6</f>
        <v>0</v>
      </c>
      <c r="E23" s="21">
        <f>C23*0.4</f>
        <v>0</v>
      </c>
    </row>
    <row r="24" spans="1:5" ht="15.75">
      <c r="A24" s="20" t="s">
        <v>7</v>
      </c>
      <c r="B24" s="20"/>
      <c r="C24" s="21">
        <f t="shared" si="0"/>
        <v>0</v>
      </c>
      <c r="D24" s="21">
        <f>C24*0.6</f>
        <v>0</v>
      </c>
      <c r="E24" s="21">
        <f>C24*0.4</f>
        <v>0</v>
      </c>
    </row>
    <row r="25" spans="1:5" ht="15.75">
      <c r="A25" s="20" t="s">
        <v>8</v>
      </c>
      <c r="B25" s="20"/>
      <c r="C25" s="21">
        <f t="shared" si="0"/>
        <v>0</v>
      </c>
      <c r="D25" s="21">
        <f>C25*0.7</f>
        <v>0</v>
      </c>
      <c r="E25" s="21">
        <f>C25*0.3</f>
        <v>0</v>
      </c>
    </row>
    <row r="26" spans="1:5" ht="15.75">
      <c r="A26" s="20" t="s">
        <v>42</v>
      </c>
      <c r="B26" s="20"/>
      <c r="C26" s="21">
        <f t="shared" si="0"/>
        <v>0</v>
      </c>
      <c r="D26" s="21">
        <f>C26*0.7</f>
        <v>0</v>
      </c>
      <c r="E26" s="21">
        <f>C26*0.3</f>
        <v>0</v>
      </c>
    </row>
    <row r="27" spans="1:5" ht="15.75">
      <c r="A27" s="103" t="s">
        <v>158</v>
      </c>
      <c r="B27" s="103"/>
      <c r="C27" s="104">
        <f t="shared" si="0"/>
        <v>0</v>
      </c>
      <c r="D27" s="104">
        <f>C27*0.7</f>
        <v>0</v>
      </c>
      <c r="E27" s="104">
        <f>C27*0.3</f>
        <v>0</v>
      </c>
    </row>
    <row r="28" spans="1:5" ht="15.75">
      <c r="A28" s="19" t="s">
        <v>5</v>
      </c>
      <c r="B28" s="20"/>
      <c r="C28" s="21"/>
      <c r="D28" s="21"/>
      <c r="E28" s="21"/>
    </row>
    <row r="29" spans="1:5" ht="15.75">
      <c r="A29" s="20" t="s">
        <v>14</v>
      </c>
      <c r="B29" s="20"/>
      <c r="C29" s="21">
        <f>$C$37*B29/100</f>
        <v>0</v>
      </c>
      <c r="D29" s="21">
        <f>C29*0.6</f>
        <v>0</v>
      </c>
      <c r="E29" s="21">
        <f>C29*0.4</f>
        <v>0</v>
      </c>
    </row>
    <row r="30" spans="1:5" ht="15.75">
      <c r="A30" s="20" t="s">
        <v>15</v>
      </c>
      <c r="B30" s="20"/>
      <c r="C30" s="21">
        <f>$C$37*B30/100</f>
        <v>0</v>
      </c>
      <c r="D30" s="21">
        <f>C30*0.6</f>
        <v>0</v>
      </c>
      <c r="E30" s="21">
        <f>C30*0.4</f>
        <v>0</v>
      </c>
    </row>
    <row r="31" spans="1:5" ht="15.75">
      <c r="A31" s="20" t="s">
        <v>16</v>
      </c>
      <c r="B31" s="20"/>
      <c r="C31" s="21">
        <f>$C$37*B31/100</f>
        <v>0</v>
      </c>
      <c r="D31" s="21">
        <f>C31*0.7</f>
        <v>0</v>
      </c>
      <c r="E31" s="21">
        <f>C31*0.3</f>
        <v>0</v>
      </c>
    </row>
    <row r="32" spans="1:5" ht="15.75">
      <c r="A32" s="20" t="s">
        <v>26</v>
      </c>
      <c r="B32" s="20"/>
      <c r="C32" s="21">
        <f>$C$37*B32/100</f>
        <v>0</v>
      </c>
      <c r="D32" s="21">
        <f>C32*0.7</f>
        <v>0</v>
      </c>
      <c r="E32" s="21">
        <f>C32*0.3</f>
        <v>0</v>
      </c>
    </row>
    <row r="33" spans="1:5" ht="15.75">
      <c r="A33" s="20" t="s">
        <v>17</v>
      </c>
      <c r="B33" s="20"/>
      <c r="C33" s="21">
        <f>$C$37*B33/100</f>
        <v>0</v>
      </c>
      <c r="D33" s="21">
        <f>C33*0.7</f>
        <v>0</v>
      </c>
      <c r="E33" s="21">
        <f>C33*0.3</f>
        <v>0</v>
      </c>
    </row>
    <row r="34" spans="1:5" ht="15.75">
      <c r="A34" s="19" t="s">
        <v>10</v>
      </c>
      <c r="B34" s="20"/>
      <c r="C34" s="21"/>
      <c r="D34" s="21"/>
      <c r="E34" s="21"/>
    </row>
    <row r="35" spans="1:5" ht="15.75">
      <c r="A35" s="20" t="s">
        <v>11</v>
      </c>
      <c r="B35" s="20"/>
      <c r="C35" s="21">
        <f>$C$37*B35/100</f>
        <v>0</v>
      </c>
      <c r="D35" s="21">
        <f>C35*0.65</f>
        <v>0</v>
      </c>
      <c r="E35" s="21">
        <f>C35*0.35</f>
        <v>0</v>
      </c>
    </row>
    <row r="36" spans="1:5" ht="32.25" thickBot="1">
      <c r="A36" s="38" t="s">
        <v>64</v>
      </c>
      <c r="B36" s="23"/>
      <c r="C36" s="24">
        <f>$C$37*B36/100</f>
        <v>0</v>
      </c>
      <c r="D36" s="24">
        <f>C36*0.65</f>
        <v>0</v>
      </c>
      <c r="E36" s="24">
        <f>C36*0.35</f>
        <v>0</v>
      </c>
    </row>
    <row r="37" spans="1:5" ht="15.75">
      <c r="A37" s="25" t="s">
        <v>6</v>
      </c>
      <c r="B37" s="26">
        <f>SUM(B9:B36)</f>
        <v>0</v>
      </c>
      <c r="C37" s="27">
        <f>D43</f>
        <v>0</v>
      </c>
      <c r="D37" s="28">
        <f>SUM(D9:D36)</f>
        <v>0</v>
      </c>
      <c r="E37" s="29">
        <f>SUM(E9:E36)</f>
        <v>0</v>
      </c>
    </row>
    <row r="38" spans="1:5" ht="15.75">
      <c r="A38" s="30"/>
      <c r="B38" s="20"/>
      <c r="C38" s="31" t="s">
        <v>31</v>
      </c>
      <c r="D38" s="20"/>
      <c r="E38" s="32"/>
    </row>
    <row r="39" spans="1:5" ht="16.5" thickBot="1">
      <c r="A39" s="33"/>
      <c r="B39" s="34"/>
      <c r="C39" s="35">
        <f>1.27*C37</f>
        <v>0</v>
      </c>
      <c r="D39" s="34"/>
      <c r="E39" s="36"/>
    </row>
    <row r="41" spans="3:5" ht="15">
      <c r="C41" s="83" t="s">
        <v>74</v>
      </c>
      <c r="D41" s="91">
        <v>1010.74</v>
      </c>
      <c r="E41" s="82" t="s">
        <v>80</v>
      </c>
    </row>
    <row r="42" spans="3:5" ht="15">
      <c r="C42" s="83" t="s">
        <v>119</v>
      </c>
      <c r="D42" s="93"/>
      <c r="E42" s="82" t="s">
        <v>116</v>
      </c>
    </row>
    <row r="43" spans="3:5" ht="15">
      <c r="C43" s="82"/>
      <c r="D43" s="92">
        <f>D41*D42</f>
        <v>0</v>
      </c>
      <c r="E43" s="82" t="s">
        <v>117</v>
      </c>
    </row>
    <row r="45" spans="1:3" ht="12.75">
      <c r="A45" s="63" t="s">
        <v>155</v>
      </c>
      <c r="B45" s="123">
        <v>1</v>
      </c>
      <c r="C45" s="12">
        <f>(C37*B45)/100</f>
        <v>0</v>
      </c>
    </row>
    <row r="46" spans="1:3" ht="12.75">
      <c r="A46" s="63" t="s">
        <v>154</v>
      </c>
      <c r="B46" s="123">
        <v>99</v>
      </c>
      <c r="C46" s="12">
        <f>C37-C45</f>
        <v>0</v>
      </c>
    </row>
  </sheetData>
  <sheetProtection/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75" zoomScaleSheetLayoutView="75" zoomScalePageLayoutView="0" workbookViewId="0" topLeftCell="A22">
      <selection activeCell="L40" sqref="L40"/>
    </sheetView>
  </sheetViews>
  <sheetFormatPr defaultColWidth="9.00390625" defaultRowHeight="12.75"/>
  <cols>
    <col min="1" max="1" width="48.75390625" style="8" customWidth="1"/>
    <col min="2" max="2" width="4.875" style="8" customWidth="1"/>
    <col min="3" max="3" width="16.125" style="8" customWidth="1"/>
    <col min="4" max="4" width="16.625" style="8" bestFit="1" customWidth="1"/>
    <col min="5" max="5" width="17.375" style="8" customWidth="1"/>
  </cols>
  <sheetData>
    <row r="1" spans="1:2" ht="18.75">
      <c r="A1" s="7" t="s">
        <v>29</v>
      </c>
      <c r="B1" s="7"/>
    </row>
    <row r="2" spans="1:6" ht="18.75">
      <c r="A2" s="77" t="s">
        <v>90</v>
      </c>
      <c r="B2" s="7"/>
      <c r="F2" s="8"/>
    </row>
    <row r="3" spans="1:6" ht="15.75">
      <c r="A3" s="51" t="s">
        <v>70</v>
      </c>
      <c r="B3" s="9"/>
      <c r="C3" s="9"/>
      <c r="D3" s="9"/>
      <c r="E3" s="9"/>
      <c r="F3" s="8"/>
    </row>
    <row r="4" spans="1:5" ht="15.75">
      <c r="A4" s="76" t="s">
        <v>136</v>
      </c>
      <c r="B4" s="9"/>
      <c r="C4" s="9"/>
      <c r="D4" s="9"/>
      <c r="E4" s="9"/>
    </row>
    <row r="5" spans="1:5" ht="15.75">
      <c r="A5" s="76" t="s">
        <v>91</v>
      </c>
      <c r="B5" s="9"/>
      <c r="C5" s="9"/>
      <c r="D5" s="9"/>
      <c r="E5" s="9"/>
    </row>
    <row r="6" spans="1:5" ht="15.75">
      <c r="A6" s="77" t="s">
        <v>81</v>
      </c>
      <c r="B6" s="9"/>
      <c r="C6" s="9"/>
      <c r="D6" s="9"/>
      <c r="E6" s="9"/>
    </row>
    <row r="7" spans="1:5" s="6" customFormat="1" ht="47.25">
      <c r="A7" s="17" t="s">
        <v>0</v>
      </c>
      <c r="B7" s="17"/>
      <c r="C7" s="17" t="s">
        <v>12</v>
      </c>
      <c r="D7" s="18" t="s">
        <v>19</v>
      </c>
      <c r="E7" s="17" t="s">
        <v>20</v>
      </c>
    </row>
    <row r="8" spans="1:5" ht="15.75">
      <c r="A8" s="37" t="s">
        <v>59</v>
      </c>
      <c r="B8" s="22"/>
      <c r="C8" s="22"/>
      <c r="D8" s="20"/>
      <c r="E8" s="20"/>
    </row>
    <row r="9" spans="1:5" ht="15.75">
      <c r="A9" s="44" t="s">
        <v>54</v>
      </c>
      <c r="B9" s="20"/>
      <c r="C9" s="21">
        <f>$C$38*B9/100</f>
        <v>0</v>
      </c>
      <c r="D9" s="21">
        <f>C9*0</f>
        <v>0</v>
      </c>
      <c r="E9" s="21">
        <f>C9*1</f>
        <v>0</v>
      </c>
    </row>
    <row r="10" spans="1:5" ht="15.75">
      <c r="A10" s="20" t="s">
        <v>25</v>
      </c>
      <c r="B10" s="20"/>
      <c r="C10" s="21">
        <f>$C$38*B10/100</f>
        <v>0</v>
      </c>
      <c r="D10" s="21">
        <f>C10*0</f>
        <v>0</v>
      </c>
      <c r="E10" s="21">
        <f>C10*1</f>
        <v>0</v>
      </c>
    </row>
    <row r="11" spans="1:5" ht="15.75">
      <c r="A11" s="20"/>
      <c r="B11" s="22"/>
      <c r="C11" s="21"/>
      <c r="D11" s="21"/>
      <c r="E11" s="21"/>
    </row>
    <row r="12" spans="1:5" ht="15.75">
      <c r="A12" s="20" t="s">
        <v>32</v>
      </c>
      <c r="B12" s="20"/>
      <c r="C12" s="21">
        <f>$C$38*B12/100</f>
        <v>0</v>
      </c>
      <c r="D12" s="21">
        <f>C12*0.5</f>
        <v>0</v>
      </c>
      <c r="E12" s="21">
        <f>C12*0.5</f>
        <v>0</v>
      </c>
    </row>
    <row r="13" spans="1:5" ht="15.75">
      <c r="A13" s="37" t="s">
        <v>1</v>
      </c>
      <c r="B13" s="20"/>
      <c r="C13" s="21"/>
      <c r="D13" s="21"/>
      <c r="E13" s="21"/>
    </row>
    <row r="14" spans="1:5" ht="15.75">
      <c r="A14" s="20" t="s">
        <v>37</v>
      </c>
      <c r="B14" s="20"/>
      <c r="C14" s="21">
        <f>$C$38*B14/100</f>
        <v>0</v>
      </c>
      <c r="D14" s="21">
        <f>C14*0.7</f>
        <v>0</v>
      </c>
      <c r="E14" s="21">
        <f>C14*0.3</f>
        <v>0</v>
      </c>
    </row>
    <row r="15" spans="1:5" ht="15.75">
      <c r="A15" s="20" t="s">
        <v>4</v>
      </c>
      <c r="B15" s="20"/>
      <c r="C15" s="21">
        <f>$C$38*B15/100</f>
        <v>0</v>
      </c>
      <c r="D15" s="21">
        <f>C15*0.7</f>
        <v>0</v>
      </c>
      <c r="E15" s="21">
        <f>C15*0.3</f>
        <v>0</v>
      </c>
    </row>
    <row r="16" spans="1:5" ht="15.75">
      <c r="A16" s="20" t="s">
        <v>38</v>
      </c>
      <c r="B16" s="20"/>
      <c r="C16" s="21">
        <f>$C$38*B16/100</f>
        <v>0</v>
      </c>
      <c r="D16" s="21">
        <f>C16*0.7</f>
        <v>0</v>
      </c>
      <c r="E16" s="21">
        <f>C16*0.3</f>
        <v>0</v>
      </c>
    </row>
    <row r="17" spans="1:5" ht="15.75">
      <c r="A17" s="22" t="s">
        <v>84</v>
      </c>
      <c r="B17" s="20"/>
      <c r="C17" s="21"/>
      <c r="D17" s="21"/>
      <c r="E17" s="21"/>
    </row>
    <row r="18" spans="1:5" ht="15.75">
      <c r="A18" s="20" t="s">
        <v>40</v>
      </c>
      <c r="B18" s="20"/>
      <c r="C18" s="21">
        <f>$C$38*B18/100</f>
        <v>0</v>
      </c>
      <c r="D18" s="21">
        <f>C18*0.6</f>
        <v>0</v>
      </c>
      <c r="E18" s="21">
        <f>C18*0.4</f>
        <v>0</v>
      </c>
    </row>
    <row r="19" spans="1:5" ht="15.75">
      <c r="A19" s="20" t="s">
        <v>83</v>
      </c>
      <c r="B19" s="20"/>
      <c r="C19" s="21">
        <f>$C$38*B19/100</f>
        <v>0</v>
      </c>
      <c r="D19" s="21">
        <f>C19*0.6</f>
        <v>0</v>
      </c>
      <c r="E19" s="21">
        <f>C19*0.4</f>
        <v>0</v>
      </c>
    </row>
    <row r="20" spans="1:5" ht="15.75">
      <c r="A20" s="20" t="s">
        <v>82</v>
      </c>
      <c r="B20" s="20"/>
      <c r="C20" s="21">
        <f>$C$38*B20/100</f>
        <v>0</v>
      </c>
      <c r="D20" s="21">
        <f>C20*0.7</f>
        <v>0</v>
      </c>
      <c r="E20" s="21">
        <f>C20*0.3</f>
        <v>0</v>
      </c>
    </row>
    <row r="21" spans="1:5" ht="15.75">
      <c r="A21" s="20" t="s">
        <v>13</v>
      </c>
      <c r="B21" s="20"/>
      <c r="C21" s="21">
        <f>$C$38*B21/100</f>
        <v>0</v>
      </c>
      <c r="D21" s="21">
        <f>C21*0.7</f>
        <v>0</v>
      </c>
      <c r="E21" s="21">
        <f>C21*0.3</f>
        <v>0</v>
      </c>
    </row>
    <row r="22" spans="1:5" ht="15.75">
      <c r="A22" s="37" t="s">
        <v>85</v>
      </c>
      <c r="B22" s="20"/>
      <c r="C22" s="21"/>
      <c r="D22" s="21"/>
      <c r="E22" s="21"/>
    </row>
    <row r="23" spans="1:5" ht="15.75">
      <c r="A23" s="20" t="s">
        <v>9</v>
      </c>
      <c r="B23" s="20"/>
      <c r="C23" s="21">
        <f aca="true" t="shared" si="0" ref="C23:C28">$C$38*B23/100</f>
        <v>0</v>
      </c>
      <c r="D23" s="21">
        <f>C23*0.6</f>
        <v>0</v>
      </c>
      <c r="E23" s="21">
        <f>C23*0.4</f>
        <v>0</v>
      </c>
    </row>
    <row r="24" spans="1:5" ht="15.75">
      <c r="A24" s="20" t="s">
        <v>86</v>
      </c>
      <c r="B24" s="20"/>
      <c r="C24" s="21">
        <f t="shared" si="0"/>
        <v>0</v>
      </c>
      <c r="D24" s="21">
        <f>C24*0.6</f>
        <v>0</v>
      </c>
      <c r="E24" s="21">
        <f>C24*0.4</f>
        <v>0</v>
      </c>
    </row>
    <row r="25" spans="1:5" ht="15.75">
      <c r="A25" s="20" t="s">
        <v>7</v>
      </c>
      <c r="B25" s="20"/>
      <c r="C25" s="21">
        <f t="shared" si="0"/>
        <v>0</v>
      </c>
      <c r="D25" s="21">
        <f>C25*0.6</f>
        <v>0</v>
      </c>
      <c r="E25" s="21">
        <f>C25*0.4</f>
        <v>0</v>
      </c>
    </row>
    <row r="26" spans="1:5" ht="15.75">
      <c r="A26" s="20" t="s">
        <v>8</v>
      </c>
      <c r="B26" s="20"/>
      <c r="C26" s="21">
        <f t="shared" si="0"/>
        <v>0</v>
      </c>
      <c r="D26" s="21">
        <f>C26*0.7</f>
        <v>0</v>
      </c>
      <c r="E26" s="21">
        <f>C26*0.3</f>
        <v>0</v>
      </c>
    </row>
    <row r="27" spans="1:5" ht="15.75">
      <c r="A27" s="20" t="s">
        <v>42</v>
      </c>
      <c r="B27" s="20"/>
      <c r="C27" s="21">
        <f t="shared" si="0"/>
        <v>0</v>
      </c>
      <c r="D27" s="21">
        <f>C27*0.7</f>
        <v>0</v>
      </c>
      <c r="E27" s="21">
        <f>C27*0.3</f>
        <v>0</v>
      </c>
    </row>
    <row r="28" spans="1:5" ht="15.75">
      <c r="A28" s="103" t="s">
        <v>162</v>
      </c>
      <c r="B28" s="103"/>
      <c r="C28" s="104">
        <f t="shared" si="0"/>
        <v>0</v>
      </c>
      <c r="D28" s="104">
        <f>C28*0.7</f>
        <v>0</v>
      </c>
      <c r="E28" s="104">
        <f>C28*0.3</f>
        <v>0</v>
      </c>
    </row>
    <row r="29" spans="1:5" ht="15.75">
      <c r="A29" s="19" t="s">
        <v>5</v>
      </c>
      <c r="B29" s="20"/>
      <c r="C29" s="21"/>
      <c r="D29" s="21"/>
      <c r="E29" s="21"/>
    </row>
    <row r="30" spans="1:5" ht="15.75">
      <c r="A30" s="20" t="s">
        <v>14</v>
      </c>
      <c r="B30" s="20"/>
      <c r="C30" s="21">
        <f>$C$38*B30/100</f>
        <v>0</v>
      </c>
      <c r="D30" s="21">
        <f>C30*0.6</f>
        <v>0</v>
      </c>
      <c r="E30" s="21">
        <f>C30*0.4</f>
        <v>0</v>
      </c>
    </row>
    <row r="31" spans="1:5" ht="15.75">
      <c r="A31" s="20" t="s">
        <v>15</v>
      </c>
      <c r="B31" s="20"/>
      <c r="C31" s="21">
        <f>$C$38*B31/100</f>
        <v>0</v>
      </c>
      <c r="D31" s="21">
        <f>C31*0.6</f>
        <v>0</v>
      </c>
      <c r="E31" s="21">
        <f>C31*0.4</f>
        <v>0</v>
      </c>
    </row>
    <row r="32" spans="1:5" ht="15.75">
      <c r="A32" s="20" t="s">
        <v>16</v>
      </c>
      <c r="B32" s="20"/>
      <c r="C32" s="21">
        <f>$C$38*B32/100</f>
        <v>0</v>
      </c>
      <c r="D32" s="21">
        <f>C32*0.7</f>
        <v>0</v>
      </c>
      <c r="E32" s="21">
        <f>C32*0.3</f>
        <v>0</v>
      </c>
    </row>
    <row r="33" spans="1:5" ht="15.75">
      <c r="A33" s="20" t="s">
        <v>26</v>
      </c>
      <c r="B33" s="20"/>
      <c r="C33" s="21">
        <f>$C$38*B33/100</f>
        <v>0</v>
      </c>
      <c r="D33" s="21">
        <f>C33*0.7</f>
        <v>0</v>
      </c>
      <c r="E33" s="21">
        <f>C33*0.3</f>
        <v>0</v>
      </c>
    </row>
    <row r="34" spans="1:5" ht="15.75">
      <c r="A34" s="20" t="s">
        <v>17</v>
      </c>
      <c r="B34" s="20"/>
      <c r="C34" s="21">
        <f>$C$38*B34/100</f>
        <v>0</v>
      </c>
      <c r="D34" s="21">
        <f>C34*0.7</f>
        <v>0</v>
      </c>
      <c r="E34" s="21">
        <f>C34*0.3</f>
        <v>0</v>
      </c>
    </row>
    <row r="35" spans="1:5" ht="15.75">
      <c r="A35" s="19" t="s">
        <v>10</v>
      </c>
      <c r="B35" s="20"/>
      <c r="C35" s="21"/>
      <c r="D35" s="21"/>
      <c r="E35" s="21"/>
    </row>
    <row r="36" spans="1:5" ht="15.75">
      <c r="A36" s="20" t="s">
        <v>11</v>
      </c>
      <c r="B36" s="20"/>
      <c r="C36" s="21">
        <f>$C$38*B36/100</f>
        <v>0</v>
      </c>
      <c r="D36" s="21">
        <f>C36*0.65</f>
        <v>0</v>
      </c>
      <c r="E36" s="21">
        <f>C36*0.35</f>
        <v>0</v>
      </c>
    </row>
    <row r="37" spans="1:5" ht="32.25" thickBot="1">
      <c r="A37" s="38" t="s">
        <v>64</v>
      </c>
      <c r="B37" s="23"/>
      <c r="C37" s="24">
        <f>$C$38*B37/100</f>
        <v>0</v>
      </c>
      <c r="D37" s="24">
        <f>C37*0.65</f>
        <v>0</v>
      </c>
      <c r="E37" s="24">
        <f>C37*0.35</f>
        <v>0</v>
      </c>
    </row>
    <row r="38" spans="1:5" ht="15.75">
      <c r="A38" s="25" t="s">
        <v>6</v>
      </c>
      <c r="B38" s="26">
        <f>SUM(B9:B37)</f>
        <v>0</v>
      </c>
      <c r="C38" s="27">
        <f>D44</f>
        <v>0</v>
      </c>
      <c r="D38" s="28">
        <f>SUM(D9:D37)</f>
        <v>0</v>
      </c>
      <c r="E38" s="29">
        <f>SUM(E9:E37)</f>
        <v>0</v>
      </c>
    </row>
    <row r="39" spans="1:5" ht="15.75">
      <c r="A39" s="30"/>
      <c r="B39" s="20"/>
      <c r="C39" s="31" t="s">
        <v>31</v>
      </c>
      <c r="D39" s="20"/>
      <c r="E39" s="32"/>
    </row>
    <row r="40" spans="1:5" ht="16.5" thickBot="1">
      <c r="A40" s="33"/>
      <c r="B40" s="34"/>
      <c r="C40" s="35">
        <f>1.27*C38</f>
        <v>0</v>
      </c>
      <c r="D40" s="34"/>
      <c r="E40" s="36"/>
    </row>
    <row r="42" spans="3:5" ht="15">
      <c r="C42" s="83" t="s">
        <v>74</v>
      </c>
      <c r="D42" s="91">
        <v>1390</v>
      </c>
      <c r="E42" s="82" t="s">
        <v>80</v>
      </c>
    </row>
    <row r="43" spans="3:5" ht="15">
      <c r="C43" s="83" t="s">
        <v>119</v>
      </c>
      <c r="D43" s="93"/>
      <c r="E43" s="82" t="s">
        <v>116</v>
      </c>
    </row>
    <row r="44" spans="3:5" ht="15">
      <c r="C44" s="82"/>
      <c r="D44" s="92">
        <f>D42*D43</f>
        <v>0</v>
      </c>
      <c r="E44" s="82" t="s">
        <v>117</v>
      </c>
    </row>
  </sheetData>
  <sheetProtection/>
  <printOptions/>
  <pageMargins left="0.7" right="0.7" top="0.75" bottom="0.75" header="0.3" footer="0.3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75" zoomScaleSheetLayoutView="75" zoomScalePageLayoutView="0" workbookViewId="0" topLeftCell="A22">
      <selection activeCell="H37" sqref="H37"/>
    </sheetView>
  </sheetViews>
  <sheetFormatPr defaultColWidth="9.00390625" defaultRowHeight="12.75"/>
  <cols>
    <col min="1" max="1" width="48.75390625" style="8" customWidth="1"/>
    <col min="2" max="2" width="4.875" style="8" customWidth="1"/>
    <col min="3" max="3" width="16.125" style="8" customWidth="1"/>
    <col min="4" max="4" width="16.375" style="8" bestFit="1" customWidth="1"/>
    <col min="5" max="5" width="17.125" style="8" customWidth="1"/>
  </cols>
  <sheetData>
    <row r="1" spans="1:2" ht="18.75">
      <c r="A1" s="7" t="s">
        <v>29</v>
      </c>
      <c r="B1" s="7"/>
    </row>
    <row r="2" spans="1:6" ht="18.75">
      <c r="A2" s="77" t="s">
        <v>93</v>
      </c>
      <c r="B2" s="7"/>
      <c r="F2" s="8"/>
    </row>
    <row r="3" spans="1:6" ht="15.75">
      <c r="A3" s="51" t="s">
        <v>70</v>
      </c>
      <c r="B3" s="9"/>
      <c r="C3" s="9"/>
      <c r="D3" s="9"/>
      <c r="E3" s="9"/>
      <c r="F3" s="8"/>
    </row>
    <row r="4" spans="1:5" ht="15.75">
      <c r="A4" s="76" t="s">
        <v>137</v>
      </c>
      <c r="B4" s="9"/>
      <c r="C4" s="9"/>
      <c r="D4" s="9"/>
      <c r="E4" s="9"/>
    </row>
    <row r="5" spans="1:5" ht="15.75">
      <c r="A5" s="76" t="s">
        <v>95</v>
      </c>
      <c r="B5" s="9"/>
      <c r="C5" s="9"/>
      <c r="D5" s="9"/>
      <c r="E5" s="9"/>
    </row>
    <row r="6" spans="1:5" ht="15.75">
      <c r="A6" s="77" t="s">
        <v>94</v>
      </c>
      <c r="B6" s="9"/>
      <c r="C6" s="9"/>
      <c r="D6" s="9"/>
      <c r="E6" s="9"/>
    </row>
    <row r="7" spans="1:5" s="6" customFormat="1" ht="47.25">
      <c r="A7" s="17" t="s">
        <v>0</v>
      </c>
      <c r="B7" s="17"/>
      <c r="C7" s="18" t="s">
        <v>12</v>
      </c>
      <c r="D7" s="18" t="s">
        <v>19</v>
      </c>
      <c r="E7" s="18" t="s">
        <v>20</v>
      </c>
    </row>
    <row r="8" spans="1:5" ht="15.75">
      <c r="A8" s="37" t="s">
        <v>59</v>
      </c>
      <c r="B8" s="22"/>
      <c r="C8" s="22"/>
      <c r="D8" s="20"/>
      <c r="E8" s="20"/>
    </row>
    <row r="9" spans="1:5" ht="15.75">
      <c r="A9" s="44" t="s">
        <v>54</v>
      </c>
      <c r="B9" s="20"/>
      <c r="C9" s="21">
        <f>$C$37*B9/100</f>
        <v>0</v>
      </c>
      <c r="D9" s="21">
        <f>C9*0</f>
        <v>0</v>
      </c>
      <c r="E9" s="21">
        <f>C9*1</f>
        <v>0</v>
      </c>
    </row>
    <row r="10" spans="1:5" ht="15.75">
      <c r="A10" s="20" t="s">
        <v>25</v>
      </c>
      <c r="B10" s="20"/>
      <c r="C10" s="21">
        <f>$C$37*B10/100</f>
        <v>0</v>
      </c>
      <c r="D10" s="21">
        <f>C10*0</f>
        <v>0</v>
      </c>
      <c r="E10" s="21">
        <f>C10*1</f>
        <v>0</v>
      </c>
    </row>
    <row r="11" spans="1:5" ht="15.75">
      <c r="A11" s="20"/>
      <c r="B11" s="22"/>
      <c r="C11" s="21"/>
      <c r="D11" s="21"/>
      <c r="E11" s="21"/>
    </row>
    <row r="12" spans="1:5" ht="15.75">
      <c r="A12" s="20" t="s">
        <v>32</v>
      </c>
      <c r="B12" s="20"/>
      <c r="C12" s="21">
        <f>$C$37*B12/100</f>
        <v>0</v>
      </c>
      <c r="D12" s="21">
        <f>C12*0.5</f>
        <v>0</v>
      </c>
      <c r="E12" s="21">
        <f>C12*0.5</f>
        <v>0</v>
      </c>
    </row>
    <row r="13" spans="1:5" ht="15.75">
      <c r="A13" s="37" t="s">
        <v>1</v>
      </c>
      <c r="B13" s="20"/>
      <c r="C13" s="21"/>
      <c r="D13" s="21"/>
      <c r="E13" s="21"/>
    </row>
    <row r="14" spans="1:5" ht="15.75">
      <c r="A14" s="20" t="s">
        <v>37</v>
      </c>
      <c r="B14" s="20"/>
      <c r="C14" s="21">
        <f>$C$37*B14/100</f>
        <v>0</v>
      </c>
      <c r="D14" s="21">
        <f>C14*0.7</f>
        <v>0</v>
      </c>
      <c r="E14" s="21">
        <f>C14*0.3</f>
        <v>0</v>
      </c>
    </row>
    <row r="15" spans="1:5" ht="15.75">
      <c r="A15" s="20" t="s">
        <v>4</v>
      </c>
      <c r="B15" s="20"/>
      <c r="C15" s="21">
        <f>$C$37*B15/100</f>
        <v>0</v>
      </c>
      <c r="D15" s="21">
        <f>C15*0.7</f>
        <v>0</v>
      </c>
      <c r="E15" s="21">
        <f>C15*0.3</f>
        <v>0</v>
      </c>
    </row>
    <row r="16" spans="1:5" ht="15.75">
      <c r="A16" s="20" t="s">
        <v>38</v>
      </c>
      <c r="B16" s="20"/>
      <c r="C16" s="21">
        <f>$C$37*B16/100</f>
        <v>0</v>
      </c>
      <c r="D16" s="21">
        <f>C16*0.7</f>
        <v>0</v>
      </c>
      <c r="E16" s="21">
        <f>C16*0.3</f>
        <v>0</v>
      </c>
    </row>
    <row r="17" spans="1:5" ht="15.75">
      <c r="A17" s="22" t="s">
        <v>84</v>
      </c>
      <c r="B17" s="20"/>
      <c r="C17" s="21"/>
      <c r="D17" s="21"/>
      <c r="E17" s="21"/>
    </row>
    <row r="18" spans="1:5" ht="15.75">
      <c r="A18" s="20" t="s">
        <v>40</v>
      </c>
      <c r="B18" s="20"/>
      <c r="C18" s="21">
        <f>$C$37*B18/100</f>
        <v>0</v>
      </c>
      <c r="D18" s="21">
        <f>C18*0.6</f>
        <v>0</v>
      </c>
      <c r="E18" s="21">
        <f>C18*0.4</f>
        <v>0</v>
      </c>
    </row>
    <row r="19" spans="1:5" ht="15.75">
      <c r="A19" s="20" t="s">
        <v>82</v>
      </c>
      <c r="B19" s="20"/>
      <c r="C19" s="21">
        <f>$C$37*B19/100</f>
        <v>0</v>
      </c>
      <c r="D19" s="21">
        <f>C19*0.7</f>
        <v>0</v>
      </c>
      <c r="E19" s="21">
        <f>C19*0.3</f>
        <v>0</v>
      </c>
    </row>
    <row r="20" spans="1:5" ht="15.75">
      <c r="A20" s="20" t="s">
        <v>13</v>
      </c>
      <c r="B20" s="20"/>
      <c r="C20" s="21">
        <f>$C$37*B20/100</f>
        <v>0</v>
      </c>
      <c r="D20" s="21">
        <f>C20*0.7</f>
        <v>0</v>
      </c>
      <c r="E20" s="21">
        <f>C20*0.3</f>
        <v>0</v>
      </c>
    </row>
    <row r="21" spans="1:5" ht="15.75">
      <c r="A21" s="37" t="s">
        <v>85</v>
      </c>
      <c r="B21" s="20"/>
      <c r="C21" s="21"/>
      <c r="D21" s="21"/>
      <c r="E21" s="21"/>
    </row>
    <row r="22" spans="1:5" ht="15.75">
      <c r="A22" s="20" t="s">
        <v>9</v>
      </c>
      <c r="B22" s="20"/>
      <c r="C22" s="21">
        <f aca="true" t="shared" si="0" ref="C22:C27">$C$37*B22/100</f>
        <v>0</v>
      </c>
      <c r="D22" s="21">
        <f>C22*0.6</f>
        <v>0</v>
      </c>
      <c r="E22" s="21">
        <f>C22*0.4</f>
        <v>0</v>
      </c>
    </row>
    <row r="23" spans="1:5" ht="15.75">
      <c r="A23" s="20" t="s">
        <v>86</v>
      </c>
      <c r="B23" s="20"/>
      <c r="C23" s="21">
        <f t="shared" si="0"/>
        <v>0</v>
      </c>
      <c r="D23" s="21">
        <f>C23*0.6</f>
        <v>0</v>
      </c>
      <c r="E23" s="21">
        <f>C23*0.4</f>
        <v>0</v>
      </c>
    </row>
    <row r="24" spans="1:5" ht="15.75">
      <c r="A24" s="20" t="s">
        <v>7</v>
      </c>
      <c r="B24" s="20"/>
      <c r="C24" s="21">
        <f t="shared" si="0"/>
        <v>0</v>
      </c>
      <c r="D24" s="21">
        <f>C24*0.6</f>
        <v>0</v>
      </c>
      <c r="E24" s="21">
        <f>C24*0.4</f>
        <v>0</v>
      </c>
    </row>
    <row r="25" spans="1:5" ht="15.75">
      <c r="A25" s="20" t="s">
        <v>8</v>
      </c>
      <c r="B25" s="20"/>
      <c r="C25" s="21">
        <f t="shared" si="0"/>
        <v>0</v>
      </c>
      <c r="D25" s="21">
        <f>C25*0.7</f>
        <v>0</v>
      </c>
      <c r="E25" s="21">
        <f>C25*0.3</f>
        <v>0</v>
      </c>
    </row>
    <row r="26" spans="1:5" ht="15.75">
      <c r="A26" s="103" t="s">
        <v>42</v>
      </c>
      <c r="B26" s="103"/>
      <c r="C26" s="104">
        <f t="shared" si="0"/>
        <v>0</v>
      </c>
      <c r="D26" s="104">
        <f>C26*0.7</f>
        <v>0</v>
      </c>
      <c r="E26" s="104">
        <f>C26*0.3</f>
        <v>0</v>
      </c>
    </row>
    <row r="27" spans="1:5" ht="15.75">
      <c r="A27" s="103" t="s">
        <v>159</v>
      </c>
      <c r="B27" s="103"/>
      <c r="C27" s="104">
        <f t="shared" si="0"/>
        <v>0</v>
      </c>
      <c r="D27" s="104">
        <f>C27*0.7</f>
        <v>0</v>
      </c>
      <c r="E27" s="104">
        <f>C27*0.3</f>
        <v>0</v>
      </c>
    </row>
    <row r="28" spans="1:5" ht="15.75">
      <c r="A28" s="19" t="s">
        <v>5</v>
      </c>
      <c r="B28" s="20"/>
      <c r="C28" s="21"/>
      <c r="D28" s="21"/>
      <c r="E28" s="21"/>
    </row>
    <row r="29" spans="1:5" ht="15.75">
      <c r="A29" s="20" t="s">
        <v>14</v>
      </c>
      <c r="B29" s="20"/>
      <c r="C29" s="21">
        <f>$C$37*B29/100</f>
        <v>0</v>
      </c>
      <c r="D29" s="21">
        <f>C29*0.6</f>
        <v>0</v>
      </c>
      <c r="E29" s="21">
        <f>C29*0.4</f>
        <v>0</v>
      </c>
    </row>
    <row r="30" spans="1:5" ht="15.75">
      <c r="A30" s="20" t="s">
        <v>15</v>
      </c>
      <c r="B30" s="20"/>
      <c r="C30" s="21">
        <f>$C$37*B30/100</f>
        <v>0</v>
      </c>
      <c r="D30" s="21">
        <f>C30*0.6</f>
        <v>0</v>
      </c>
      <c r="E30" s="21">
        <f>C30*0.4</f>
        <v>0</v>
      </c>
    </row>
    <row r="31" spans="1:5" ht="15.75">
      <c r="A31" s="20" t="s">
        <v>16</v>
      </c>
      <c r="B31" s="20"/>
      <c r="C31" s="21">
        <f>$C$37*B31/100</f>
        <v>0</v>
      </c>
      <c r="D31" s="21">
        <f>C31*0.7</f>
        <v>0</v>
      </c>
      <c r="E31" s="21">
        <f>C31*0.3</f>
        <v>0</v>
      </c>
    </row>
    <row r="32" spans="1:5" ht="15.75">
      <c r="A32" s="20" t="s">
        <v>26</v>
      </c>
      <c r="B32" s="20"/>
      <c r="C32" s="21">
        <f>$C$37*B32/100</f>
        <v>0</v>
      </c>
      <c r="D32" s="21">
        <f>C32*0.7</f>
        <v>0</v>
      </c>
      <c r="E32" s="21">
        <f>C32*0.3</f>
        <v>0</v>
      </c>
    </row>
    <row r="33" spans="1:5" ht="15.75">
      <c r="A33" s="20" t="s">
        <v>17</v>
      </c>
      <c r="B33" s="20"/>
      <c r="C33" s="21">
        <f>$C$37*B33/100</f>
        <v>0</v>
      </c>
      <c r="D33" s="21">
        <f>C33*0.7</f>
        <v>0</v>
      </c>
      <c r="E33" s="21">
        <f>C33*0.3</f>
        <v>0</v>
      </c>
    </row>
    <row r="34" spans="1:5" ht="15.75">
      <c r="A34" s="19" t="s">
        <v>10</v>
      </c>
      <c r="B34" s="20"/>
      <c r="C34" s="21"/>
      <c r="D34" s="21"/>
      <c r="E34" s="21"/>
    </row>
    <row r="35" spans="1:5" ht="15.75">
      <c r="A35" s="20" t="s">
        <v>11</v>
      </c>
      <c r="B35" s="20"/>
      <c r="C35" s="21">
        <f>$C$37*B35/100</f>
        <v>0</v>
      </c>
      <c r="D35" s="21">
        <f>C35*0.65</f>
        <v>0</v>
      </c>
      <c r="E35" s="21">
        <f>C35*0.35</f>
        <v>0</v>
      </c>
    </row>
    <row r="36" spans="1:5" ht="32.25" thickBot="1">
      <c r="A36" s="38" t="s">
        <v>64</v>
      </c>
      <c r="B36" s="23"/>
      <c r="C36" s="24">
        <f>$C$37*B36/100</f>
        <v>0</v>
      </c>
      <c r="D36" s="24">
        <f>C36*0.65</f>
        <v>0</v>
      </c>
      <c r="E36" s="24">
        <f>C36*0.35</f>
        <v>0</v>
      </c>
    </row>
    <row r="37" spans="1:5" ht="15.75">
      <c r="A37" s="25" t="s">
        <v>6</v>
      </c>
      <c r="B37" s="26">
        <f>SUM(B9:B36)</f>
        <v>0</v>
      </c>
      <c r="C37" s="27">
        <f>D43</f>
        <v>0</v>
      </c>
      <c r="D37" s="28">
        <f>SUM(D9:D36)</f>
        <v>0</v>
      </c>
      <c r="E37" s="29">
        <f>SUM(E9:E36)</f>
        <v>0</v>
      </c>
    </row>
    <row r="38" spans="1:5" ht="15.75">
      <c r="A38" s="30"/>
      <c r="B38" s="20"/>
      <c r="C38" s="31" t="s">
        <v>31</v>
      </c>
      <c r="D38" s="20"/>
      <c r="E38" s="32"/>
    </row>
    <row r="39" spans="1:5" ht="16.5" thickBot="1">
      <c r="A39" s="33"/>
      <c r="B39" s="34"/>
      <c r="C39" s="35">
        <f>1.27*C37</f>
        <v>0</v>
      </c>
      <c r="D39" s="34"/>
      <c r="E39" s="36"/>
    </row>
    <row r="41" spans="3:5" ht="15">
      <c r="C41" s="83" t="s">
        <v>74</v>
      </c>
      <c r="D41" s="91">
        <v>1001.04</v>
      </c>
      <c r="E41" s="82" t="s">
        <v>80</v>
      </c>
    </row>
    <row r="42" spans="3:5" ht="15">
      <c r="C42" s="83" t="s">
        <v>120</v>
      </c>
      <c r="D42" s="93"/>
      <c r="E42" s="82" t="s">
        <v>116</v>
      </c>
    </row>
    <row r="43" spans="3:5" ht="15">
      <c r="C43" s="82"/>
      <c r="D43" s="92">
        <f>D41*D42</f>
        <v>0</v>
      </c>
      <c r="E43" s="82" t="s">
        <v>117</v>
      </c>
    </row>
  </sheetData>
  <sheetProtection/>
  <printOptions/>
  <pageMargins left="0.7" right="0.7" top="0.75" bottom="0.75" header="0.3" footer="0.3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75" zoomScaleSheetLayoutView="75" zoomScalePageLayoutView="0" workbookViewId="0" topLeftCell="A24">
      <selection activeCell="N37" sqref="N37"/>
    </sheetView>
  </sheetViews>
  <sheetFormatPr defaultColWidth="9.00390625" defaultRowHeight="12.75"/>
  <cols>
    <col min="1" max="1" width="48.75390625" style="8" customWidth="1"/>
    <col min="2" max="2" width="4.875" style="8" customWidth="1"/>
    <col min="3" max="3" width="16.375" style="8" customWidth="1"/>
    <col min="4" max="4" width="16.375" style="8" bestFit="1" customWidth="1"/>
    <col min="5" max="5" width="15.625" style="8" bestFit="1" customWidth="1"/>
  </cols>
  <sheetData>
    <row r="1" spans="1:2" ht="18.75">
      <c r="A1" s="7" t="s">
        <v>29</v>
      </c>
      <c r="B1" s="7"/>
    </row>
    <row r="2" spans="1:2" ht="18.75">
      <c r="A2" s="77" t="s">
        <v>65</v>
      </c>
      <c r="B2" s="7"/>
    </row>
    <row r="3" spans="1:6" s="65" customFormat="1" ht="15.75">
      <c r="A3" s="64" t="s">
        <v>66</v>
      </c>
      <c r="B3" s="64"/>
      <c r="C3" s="64"/>
      <c r="D3" s="64"/>
      <c r="E3" s="64"/>
      <c r="F3" s="8"/>
    </row>
    <row r="4" spans="1:6" s="65" customFormat="1" ht="15.75">
      <c r="A4" s="55" t="s">
        <v>73</v>
      </c>
      <c r="B4" s="64"/>
      <c r="C4" s="64"/>
      <c r="D4" s="64"/>
      <c r="E4" s="64"/>
      <c r="F4" s="8"/>
    </row>
    <row r="5" spans="1:5" s="65" customFormat="1" ht="15.75">
      <c r="A5" s="56" t="s">
        <v>132</v>
      </c>
      <c r="B5" s="64"/>
      <c r="C5" s="64"/>
      <c r="D5" s="64"/>
      <c r="E5" s="64"/>
    </row>
    <row r="6" spans="1:5" ht="15.75">
      <c r="A6" s="9"/>
      <c r="B6" s="9"/>
      <c r="C6" s="9"/>
      <c r="D6" s="9"/>
      <c r="E6" s="9"/>
    </row>
    <row r="7" spans="1:5" s="6" customFormat="1" ht="48" customHeight="1">
      <c r="A7" s="17" t="s">
        <v>0</v>
      </c>
      <c r="B7" s="17"/>
      <c r="C7" s="18" t="s">
        <v>12</v>
      </c>
      <c r="D7" s="18" t="s">
        <v>19</v>
      </c>
      <c r="E7" s="18" t="s">
        <v>20</v>
      </c>
    </row>
    <row r="8" spans="1:5" ht="15.75">
      <c r="A8" s="37" t="s">
        <v>59</v>
      </c>
      <c r="B8" s="22"/>
      <c r="C8" s="22"/>
      <c r="D8" s="20"/>
      <c r="E8" s="20"/>
    </row>
    <row r="9" spans="1:5" ht="15.75">
      <c r="A9" s="20" t="s">
        <v>36</v>
      </c>
      <c r="B9" s="20"/>
      <c r="C9" s="21">
        <f>$C$35*B9/100</f>
        <v>0</v>
      </c>
      <c r="D9" s="21">
        <f>C9*0</f>
        <v>0</v>
      </c>
      <c r="E9" s="21">
        <f>C9*1</f>
        <v>0</v>
      </c>
    </row>
    <row r="10" spans="1:5" ht="15.75">
      <c r="A10" s="20" t="s">
        <v>25</v>
      </c>
      <c r="B10" s="20"/>
      <c r="C10" s="21">
        <f>$C$35*B10/100</f>
        <v>0</v>
      </c>
      <c r="D10" s="21">
        <f>C10*0</f>
        <v>0</v>
      </c>
      <c r="E10" s="21">
        <f>C10*1</f>
        <v>0</v>
      </c>
    </row>
    <row r="11" spans="1:5" ht="15.75">
      <c r="A11" s="20"/>
      <c r="B11" s="22"/>
      <c r="C11" s="21"/>
      <c r="D11" s="21"/>
      <c r="E11" s="21"/>
    </row>
    <row r="12" spans="1:5" ht="15.75">
      <c r="A12" s="20" t="s">
        <v>32</v>
      </c>
      <c r="B12" s="20"/>
      <c r="C12" s="21">
        <f>$C$35*B12/100</f>
        <v>0</v>
      </c>
      <c r="D12" s="21">
        <f>C12*0.5</f>
        <v>0</v>
      </c>
      <c r="E12" s="21">
        <f>C12*0.5</f>
        <v>0</v>
      </c>
    </row>
    <row r="13" spans="1:5" ht="15.75">
      <c r="A13" s="37" t="s">
        <v>1</v>
      </c>
      <c r="B13" s="20"/>
      <c r="C13" s="21"/>
      <c r="D13" s="21"/>
      <c r="E13" s="21"/>
    </row>
    <row r="14" spans="1:5" ht="15.75">
      <c r="A14" s="20" t="s">
        <v>45</v>
      </c>
      <c r="B14" s="20"/>
      <c r="C14" s="21">
        <f>$C$35*B14/100</f>
        <v>0</v>
      </c>
      <c r="D14" s="21">
        <f>C14*0.7</f>
        <v>0</v>
      </c>
      <c r="E14" s="21">
        <f>C14*0.3</f>
        <v>0</v>
      </c>
    </row>
    <row r="15" spans="1:5" ht="15.75">
      <c r="A15" s="20" t="s">
        <v>4</v>
      </c>
      <c r="B15" s="20"/>
      <c r="C15" s="21">
        <f>$C$35*B15/100</f>
        <v>0</v>
      </c>
      <c r="D15" s="21">
        <f>C15*0.7</f>
        <v>0</v>
      </c>
      <c r="E15" s="21">
        <f>C15*0.3</f>
        <v>0</v>
      </c>
    </row>
    <row r="16" spans="1:5" ht="15.75">
      <c r="A16" s="20" t="s">
        <v>38</v>
      </c>
      <c r="B16" s="20"/>
      <c r="C16" s="21">
        <f>$C$35*B16/100</f>
        <v>0</v>
      </c>
      <c r="D16" s="21">
        <f>C16*0.7</f>
        <v>0</v>
      </c>
      <c r="E16" s="21">
        <f>C16*0.3</f>
        <v>0</v>
      </c>
    </row>
    <row r="17" spans="1:5" ht="15.75">
      <c r="A17" s="20" t="s">
        <v>39</v>
      </c>
      <c r="B17" s="20"/>
      <c r="C17" s="21">
        <f>$C$35*B17/100</f>
        <v>0</v>
      </c>
      <c r="D17" s="21">
        <f>C17*0.5</f>
        <v>0</v>
      </c>
      <c r="E17" s="21">
        <f>C17*0.5</f>
        <v>0</v>
      </c>
    </row>
    <row r="18" spans="1:5" ht="15.75">
      <c r="A18" s="22" t="s">
        <v>89</v>
      </c>
      <c r="B18" s="20"/>
      <c r="C18" s="21"/>
      <c r="D18" s="21"/>
      <c r="E18" s="21"/>
    </row>
    <row r="19" spans="1:5" ht="15.75">
      <c r="A19" s="20" t="s">
        <v>40</v>
      </c>
      <c r="B19" s="20"/>
      <c r="C19" s="21">
        <f>$C$35*B19/100</f>
        <v>0</v>
      </c>
      <c r="D19" s="21">
        <f>C19*0.6</f>
        <v>0</v>
      </c>
      <c r="E19" s="21">
        <f>C19*0.4</f>
        <v>0</v>
      </c>
    </row>
    <row r="20" spans="1:5" ht="15.75">
      <c r="A20" s="20" t="s">
        <v>35</v>
      </c>
      <c r="B20" s="20"/>
      <c r="C20" s="21">
        <f>$C$35*B20/100</f>
        <v>0</v>
      </c>
      <c r="D20" s="21">
        <f>C20*0.7</f>
        <v>0</v>
      </c>
      <c r="E20" s="21">
        <f>C20*0.3</f>
        <v>0</v>
      </c>
    </row>
    <row r="21" spans="1:5" ht="15.75">
      <c r="A21" s="37" t="s">
        <v>85</v>
      </c>
      <c r="B21" s="20"/>
      <c r="C21" s="21"/>
      <c r="D21" s="21"/>
      <c r="E21" s="21"/>
    </row>
    <row r="22" spans="1:5" ht="15.75">
      <c r="A22" s="20" t="s">
        <v>9</v>
      </c>
      <c r="B22" s="20"/>
      <c r="C22" s="21">
        <f>$C$35*B22/100</f>
        <v>0</v>
      </c>
      <c r="D22" s="21">
        <f>C22*0.6</f>
        <v>0</v>
      </c>
      <c r="E22" s="21">
        <f>C22*0.4</f>
        <v>0</v>
      </c>
    </row>
    <row r="23" spans="1:5" ht="15.75">
      <c r="A23" s="20" t="s">
        <v>7</v>
      </c>
      <c r="B23" s="20"/>
      <c r="C23" s="21">
        <f>$C$35*B23/100</f>
        <v>0</v>
      </c>
      <c r="D23" s="21">
        <f>C23*0.6</f>
        <v>0</v>
      </c>
      <c r="E23" s="21">
        <f>C23*0.4</f>
        <v>0</v>
      </c>
    </row>
    <row r="24" spans="1:5" ht="15.75">
      <c r="A24" s="20" t="s">
        <v>8</v>
      </c>
      <c r="B24" s="20"/>
      <c r="C24" s="21">
        <f>$C$35*B24/100</f>
        <v>0</v>
      </c>
      <c r="D24" s="21">
        <f>C24*0.7</f>
        <v>0</v>
      </c>
      <c r="E24" s="21">
        <f>C24*0.3</f>
        <v>0</v>
      </c>
    </row>
    <row r="25" spans="1:5" ht="15.75">
      <c r="A25" s="103" t="s">
        <v>122</v>
      </c>
      <c r="B25" s="103"/>
      <c r="C25" s="104">
        <f>$C$35*B25/100</f>
        <v>0</v>
      </c>
      <c r="D25" s="104">
        <f>C25*0.7</f>
        <v>0</v>
      </c>
      <c r="E25" s="104">
        <f>C25*0.3</f>
        <v>0</v>
      </c>
    </row>
    <row r="26" spans="1:5" ht="15.75">
      <c r="A26" s="103" t="s">
        <v>160</v>
      </c>
      <c r="B26" s="103"/>
      <c r="C26" s="104">
        <f>$C$35*B26/100</f>
        <v>0</v>
      </c>
      <c r="D26" s="104">
        <f>C26*0.7</f>
        <v>0</v>
      </c>
      <c r="E26" s="104">
        <f>C26*0.3</f>
        <v>0</v>
      </c>
    </row>
    <row r="27" spans="1:5" ht="15.75">
      <c r="A27" s="19" t="s">
        <v>5</v>
      </c>
      <c r="B27" s="20"/>
      <c r="C27" s="21"/>
      <c r="D27" s="21"/>
      <c r="E27" s="21"/>
    </row>
    <row r="28" spans="1:5" ht="15.75">
      <c r="A28" s="20" t="s">
        <v>14</v>
      </c>
      <c r="B28" s="20"/>
      <c r="C28" s="21">
        <f>$C$35*B28/100</f>
        <v>0</v>
      </c>
      <c r="D28" s="21">
        <f>C28*0.6</f>
        <v>0</v>
      </c>
      <c r="E28" s="21">
        <f>C28*0.4</f>
        <v>0</v>
      </c>
    </row>
    <row r="29" spans="1:5" ht="15.75">
      <c r="A29" s="20" t="s">
        <v>15</v>
      </c>
      <c r="B29" s="20"/>
      <c r="C29" s="21">
        <f>$C$35*B29/100</f>
        <v>0</v>
      </c>
      <c r="D29" s="21">
        <f>C29*0.6</f>
        <v>0</v>
      </c>
      <c r="E29" s="21">
        <f>C29*0.4</f>
        <v>0</v>
      </c>
    </row>
    <row r="30" spans="1:5" ht="15.75">
      <c r="A30" s="20" t="s">
        <v>16</v>
      </c>
      <c r="B30" s="20"/>
      <c r="C30" s="21">
        <f>$C$35*B30/100</f>
        <v>0</v>
      </c>
      <c r="D30" s="21">
        <f>C30*0.7</f>
        <v>0</v>
      </c>
      <c r="E30" s="21">
        <f>C30*0.3</f>
        <v>0</v>
      </c>
    </row>
    <row r="31" spans="1:5" ht="15.75">
      <c r="A31" s="20" t="s">
        <v>26</v>
      </c>
      <c r="B31" s="20"/>
      <c r="C31" s="21">
        <f>$C$35*B31/100</f>
        <v>0</v>
      </c>
      <c r="D31" s="21">
        <f>C31*0.7</f>
        <v>0</v>
      </c>
      <c r="E31" s="21">
        <f>C31*0.3</f>
        <v>0</v>
      </c>
    </row>
    <row r="32" spans="1:5" ht="15.75">
      <c r="A32" s="19" t="s">
        <v>10</v>
      </c>
      <c r="B32" s="20"/>
      <c r="C32" s="21"/>
      <c r="D32" s="21"/>
      <c r="E32" s="21"/>
    </row>
    <row r="33" spans="1:5" ht="15.75">
      <c r="A33" s="20" t="s">
        <v>11</v>
      </c>
      <c r="B33" s="20"/>
      <c r="C33" s="21">
        <f>$C$35*B33/100</f>
        <v>0</v>
      </c>
      <c r="D33" s="21">
        <f>C33*0.65</f>
        <v>0</v>
      </c>
      <c r="E33" s="21">
        <f>C33*0.35</f>
        <v>0</v>
      </c>
    </row>
    <row r="34" spans="1:5" ht="32.25" thickBot="1">
      <c r="A34" s="38" t="s">
        <v>64</v>
      </c>
      <c r="B34" s="23"/>
      <c r="C34" s="24">
        <f>$C$35*B34/100</f>
        <v>0</v>
      </c>
      <c r="D34" s="24">
        <f>C34*0.65</f>
        <v>0</v>
      </c>
      <c r="E34" s="24">
        <f>C34*0.35</f>
        <v>0</v>
      </c>
    </row>
    <row r="35" spans="1:5" ht="15.75">
      <c r="A35" s="25" t="s">
        <v>6</v>
      </c>
      <c r="B35" s="26">
        <f>SUM(B9:B34)</f>
        <v>0</v>
      </c>
      <c r="C35" s="27">
        <f>D41</f>
        <v>0</v>
      </c>
      <c r="D35" s="28">
        <f>SUM(D9:D34)</f>
        <v>0</v>
      </c>
      <c r="E35" s="29">
        <f>SUM(E9:E34)</f>
        <v>0</v>
      </c>
    </row>
    <row r="36" spans="1:5" ht="15.75">
      <c r="A36" s="30"/>
      <c r="B36" s="20"/>
      <c r="C36" s="31" t="s">
        <v>31</v>
      </c>
      <c r="D36" s="20"/>
      <c r="E36" s="32"/>
    </row>
    <row r="37" spans="1:5" ht="16.5" thickBot="1">
      <c r="A37" s="33"/>
      <c r="B37" s="34"/>
      <c r="C37" s="35">
        <f>1.27*C35</f>
        <v>0</v>
      </c>
      <c r="D37" s="34"/>
      <c r="E37" s="36"/>
    </row>
    <row r="39" spans="3:5" ht="15">
      <c r="C39" s="83" t="s">
        <v>74</v>
      </c>
      <c r="D39" s="91">
        <v>1018</v>
      </c>
      <c r="E39" s="82" t="s">
        <v>80</v>
      </c>
    </row>
    <row r="40" spans="3:5" ht="15">
      <c r="C40" s="83" t="s">
        <v>121</v>
      </c>
      <c r="D40" s="93"/>
      <c r="E40" s="82" t="s">
        <v>116</v>
      </c>
    </row>
    <row r="41" spans="3:5" ht="15">
      <c r="C41" s="82"/>
      <c r="D41" s="92">
        <f>D39*D40</f>
        <v>0</v>
      </c>
      <c r="E41" s="82" t="s">
        <v>117</v>
      </c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60" zoomScalePageLayoutView="0" workbookViewId="0" topLeftCell="A1">
      <selection activeCell="C28" sqref="C28"/>
    </sheetView>
  </sheetViews>
  <sheetFormatPr defaultColWidth="9.00390625" defaultRowHeight="12.75"/>
  <cols>
    <col min="1" max="1" width="48.75390625" style="8" customWidth="1"/>
    <col min="2" max="2" width="4.875" style="8" customWidth="1"/>
    <col min="3" max="3" width="16.375" style="8" customWidth="1"/>
    <col min="4" max="4" width="15.625" style="8" bestFit="1" customWidth="1"/>
    <col min="5" max="5" width="15.375" style="8" customWidth="1"/>
  </cols>
  <sheetData>
    <row r="1" spans="1:2" ht="18.75">
      <c r="A1" s="7" t="s">
        <v>29</v>
      </c>
      <c r="B1" s="7"/>
    </row>
    <row r="2" spans="1:2" ht="18.75">
      <c r="A2" s="77" t="s">
        <v>107</v>
      </c>
      <c r="B2" s="7"/>
    </row>
    <row r="3" spans="1:5" s="65" customFormat="1" ht="15.75">
      <c r="A3" s="64" t="s">
        <v>32</v>
      </c>
      <c r="B3" s="64"/>
      <c r="C3" s="64"/>
      <c r="D3" s="64"/>
      <c r="E3" s="64"/>
    </row>
    <row r="4" spans="1:5" s="65" customFormat="1" ht="15.75">
      <c r="A4" s="16" t="s">
        <v>97</v>
      </c>
      <c r="B4" s="64"/>
      <c r="C4" s="64"/>
      <c r="D4" s="64"/>
      <c r="E4" s="64"/>
    </row>
    <row r="5" spans="1:5" s="65" customFormat="1" ht="15.75">
      <c r="A5" s="76" t="s">
        <v>96</v>
      </c>
      <c r="B5" s="64"/>
      <c r="C5" s="64"/>
      <c r="D5" s="64"/>
      <c r="E5" s="64"/>
    </row>
    <row r="6" spans="1:5" ht="15.75">
      <c r="A6" s="77" t="s">
        <v>124</v>
      </c>
      <c r="B6" s="9"/>
      <c r="C6" s="9"/>
      <c r="D6" s="9"/>
      <c r="E6" s="9"/>
    </row>
    <row r="7" spans="1:5" s="6" customFormat="1" ht="47.25">
      <c r="A7" s="17" t="s">
        <v>0</v>
      </c>
      <c r="B7" s="17"/>
      <c r="C7" s="18" t="s">
        <v>12</v>
      </c>
      <c r="D7" s="18" t="s">
        <v>19</v>
      </c>
      <c r="E7" s="18" t="s">
        <v>20</v>
      </c>
    </row>
    <row r="8" spans="1:5" s="6" customFormat="1" ht="15.75">
      <c r="A8" s="17" t="s">
        <v>59</v>
      </c>
      <c r="B8" s="17"/>
      <c r="C8" s="21">
        <f>$C$10*B8/100</f>
        <v>0</v>
      </c>
      <c r="D8" s="21">
        <f>C8*0</f>
        <v>0</v>
      </c>
      <c r="E8" s="21">
        <f>C8*1</f>
        <v>0</v>
      </c>
    </row>
    <row r="9" spans="1:5" ht="16.5" thickBot="1">
      <c r="A9" s="20" t="s">
        <v>32</v>
      </c>
      <c r="B9" s="20"/>
      <c r="C9" s="21">
        <f>$C$10*B9/100</f>
        <v>0</v>
      </c>
      <c r="D9" s="21">
        <f>C9*0.2</f>
        <v>0</v>
      </c>
      <c r="E9" s="21">
        <f>C9*0.8</f>
        <v>0</v>
      </c>
    </row>
    <row r="10" spans="1:5" ht="15.75">
      <c r="A10" s="25" t="s">
        <v>6</v>
      </c>
      <c r="B10" s="26">
        <f>SUM(B8:B9)</f>
        <v>0</v>
      </c>
      <c r="C10" s="27">
        <f>D16</f>
        <v>0</v>
      </c>
      <c r="D10" s="28">
        <f>SUM(D9:D9)</f>
        <v>0</v>
      </c>
      <c r="E10" s="29">
        <f>SUM(E9:E9)</f>
        <v>0</v>
      </c>
    </row>
    <row r="11" spans="1:5" ht="15.75">
      <c r="A11" s="30"/>
      <c r="B11" s="20"/>
      <c r="C11" s="31" t="s">
        <v>31</v>
      </c>
      <c r="D11" s="20"/>
      <c r="E11" s="32"/>
    </row>
    <row r="12" spans="1:5" ht="16.5" thickBot="1">
      <c r="A12" s="33"/>
      <c r="B12" s="34"/>
      <c r="C12" s="35">
        <f>1.27*C10</f>
        <v>0</v>
      </c>
      <c r="D12" s="34"/>
      <c r="E12" s="36"/>
    </row>
    <row r="14" spans="3:5" ht="15">
      <c r="C14" s="83" t="s">
        <v>79</v>
      </c>
      <c r="D14" s="91">
        <v>1394</v>
      </c>
      <c r="E14" s="82" t="s">
        <v>80</v>
      </c>
    </row>
    <row r="15" spans="3:5" ht="15">
      <c r="C15" s="83" t="s">
        <v>123</v>
      </c>
      <c r="D15" s="93"/>
      <c r="E15" s="82" t="s">
        <v>116</v>
      </c>
    </row>
    <row r="16" spans="3:5" ht="15">
      <c r="C16" s="82"/>
      <c r="D16" s="92">
        <f>D14*D15</f>
        <v>0</v>
      </c>
      <c r="E16" s="82" t="s">
        <v>117</v>
      </c>
    </row>
  </sheetData>
  <sheetProtection/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Gábor</dc:creator>
  <cp:keywords/>
  <dc:description/>
  <cp:lastModifiedBy>Fónagy Júlia</cp:lastModifiedBy>
  <cp:lastPrinted>2016-10-29T09:30:55Z</cp:lastPrinted>
  <dcterms:created xsi:type="dcterms:W3CDTF">2001-09-19T21:24:43Z</dcterms:created>
  <dcterms:modified xsi:type="dcterms:W3CDTF">2016-11-15T15:38:10Z</dcterms:modified>
  <cp:category/>
  <cp:version/>
  <cp:contentType/>
  <cp:contentStatus/>
</cp:coreProperties>
</file>